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clxgroup.sharepoint.com/sites/Group_Finance/Shared Documents/Consolidation and financial reports/2025/2025-03/16. Q Analyst spreadsheet/"/>
    </mc:Choice>
  </mc:AlternateContent>
  <xr:revisionPtr revIDLastSave="260" documentId="8_{5AAE3256-C9FD-43FC-A2D3-C17B3E2F5C42}" xr6:coauthVersionLast="47" xr6:coauthVersionMax="47" xr10:uidLastSave="{D82A4894-312A-4BDC-A9E5-D217D3FC32B2}"/>
  <bookViews>
    <workbookView xWindow="-120" yWindow="-120" windowWidth="29040" windowHeight="15720" xr2:uid="{60B3119A-6E2F-49FF-927C-0ADEDC88E32D}"/>
  </bookViews>
  <sheets>
    <sheet name="APM - Sinch" sheetId="1"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"10/17/2023 13:31:25"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b_BV_iår">[2]BR!$F$92</definedName>
    <definedName name="Mb_Resultat_BR">[2]BR!$F$93</definedName>
    <definedName name="_xlnm.Print_Area" localSheetId="0">'APM - Sinch'!$A$1:$Y$124</definedName>
    <definedName name="_xlnm.Print_Titles" localSheetId="0">'APM - Sinch'!$7:$8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Sinch'!#REF!</definedName>
    <definedName name="Z_4A8505A7_D4AE_4FC6_B0D8_13A67F8E6DC8_.wvu.PrintArea" localSheetId="0" hidden="1">'APM - Sinch'!$A$2:$E$35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4" i="1" l="1"/>
  <c r="AO122" i="1"/>
  <c r="S122" i="1"/>
  <c r="R122" i="1"/>
  <c r="Q122" i="1"/>
  <c r="U122" i="1" s="1"/>
  <c r="O122" i="1"/>
  <c r="N122" i="1"/>
  <c r="M122" i="1"/>
  <c r="L122" i="1"/>
  <c r="AO121" i="1"/>
  <c r="AJ121" i="1"/>
  <c r="AE121" i="1"/>
  <c r="Z121" i="1"/>
  <c r="U121" i="1"/>
  <c r="P121" i="1"/>
  <c r="AO120" i="1"/>
  <c r="AJ120" i="1"/>
  <c r="AE120" i="1"/>
  <c r="X120" i="1"/>
  <c r="Z120" i="1" s="1"/>
  <c r="U120" i="1"/>
  <c r="L120" i="1"/>
  <c r="P120" i="1" s="1"/>
  <c r="Y119" i="1"/>
  <c r="X119" i="1"/>
  <c r="W119" i="1"/>
  <c r="V119" i="1"/>
  <c r="Z119" i="1" s="1"/>
  <c r="T119" i="1"/>
  <c r="S119" i="1"/>
  <c r="R119" i="1"/>
  <c r="Q119" i="1"/>
  <c r="AI116" i="1"/>
  <c r="AN112" i="1" s="1"/>
  <c r="AN117" i="1" s="1"/>
  <c r="AH116" i="1"/>
  <c r="AG116" i="1"/>
  <c r="AL112" i="1" s="1"/>
  <c r="AL117" i="1" s="1"/>
  <c r="AF116" i="1"/>
  <c r="AK112" i="1" s="1"/>
  <c r="AD116" i="1"/>
  <c r="AI112" i="1" s="1"/>
  <c r="AI115" i="1" s="1"/>
  <c r="AI117" i="1" s="1"/>
  <c r="AC116" i="1"/>
  <c r="AH112" i="1" s="1"/>
  <c r="AH115" i="1" s="1"/>
  <c r="AH117" i="1" s="1"/>
  <c r="AB116" i="1"/>
  <c r="AG112" i="1" s="1"/>
  <c r="AG115" i="1" s="1"/>
  <c r="AA116" i="1"/>
  <c r="Y116" i="1"/>
  <c r="X116" i="1"/>
  <c r="AC112" i="1" s="1"/>
  <c r="W116" i="1"/>
  <c r="AB112" i="1" s="1"/>
  <c r="V116" i="1"/>
  <c r="AA112" i="1" s="1"/>
  <c r="P116" i="1"/>
  <c r="AO115" i="1"/>
  <c r="P115" i="1"/>
  <c r="AO114" i="1"/>
  <c r="AJ114" i="1"/>
  <c r="AE114" i="1"/>
  <c r="Z114" i="1"/>
  <c r="L114" i="1"/>
  <c r="AO113" i="1"/>
  <c r="AJ113" i="1"/>
  <c r="AE113" i="1"/>
  <c r="X113" i="1"/>
  <c r="Z113" i="1" s="1"/>
  <c r="L113" i="1"/>
  <c r="AM112" i="1"/>
  <c r="AM117" i="1" s="1"/>
  <c r="Y112" i="1"/>
  <c r="X112" i="1"/>
  <c r="X115" i="1" s="1"/>
  <c r="X117" i="1" s="1"/>
  <c r="W112" i="1"/>
  <c r="V112" i="1"/>
  <c r="T112" i="1"/>
  <c r="S112" i="1"/>
  <c r="R112" i="1"/>
  <c r="Q112" i="1"/>
  <c r="AP110" i="1"/>
  <c r="AN110" i="1"/>
  <c r="AM110" i="1"/>
  <c r="AL110" i="1"/>
  <c r="AI110" i="1"/>
  <c r="AH110" i="1"/>
  <c r="AG110" i="1"/>
  <c r="AF110" i="1"/>
  <c r="AD110" i="1"/>
  <c r="AC110" i="1"/>
  <c r="AB110" i="1"/>
  <c r="AA110" i="1"/>
  <c r="Y110" i="1"/>
  <c r="X110" i="1"/>
  <c r="W110" i="1"/>
  <c r="V110" i="1"/>
  <c r="AK109" i="1"/>
  <c r="AO109" i="1" s="1"/>
  <c r="AJ109" i="1"/>
  <c r="AE109" i="1"/>
  <c r="Z109" i="1"/>
  <c r="AO108" i="1"/>
  <c r="AJ108" i="1"/>
  <c r="AE108" i="1"/>
  <c r="Z108" i="1"/>
  <c r="AI105" i="1"/>
  <c r="AJ105" i="1" s="1"/>
  <c r="AH105" i="1"/>
  <c r="AG105" i="1"/>
  <c r="AF105" i="1"/>
  <c r="AD105" i="1"/>
  <c r="AE105" i="1" s="1"/>
  <c r="AC105" i="1"/>
  <c r="AB105" i="1"/>
  <c r="AB106" i="1" s="1"/>
  <c r="AA105" i="1"/>
  <c r="Y105" i="1"/>
  <c r="X105" i="1"/>
  <c r="W105" i="1"/>
  <c r="V105" i="1"/>
  <c r="U105" i="1"/>
  <c r="T105" i="1"/>
  <c r="AI104" i="1"/>
  <c r="AH104" i="1"/>
  <c r="AG104" i="1"/>
  <c r="AF104" i="1"/>
  <c r="AD104" i="1"/>
  <c r="AE104" i="1" s="1"/>
  <c r="AC104" i="1"/>
  <c r="AB104" i="1"/>
  <c r="AA104" i="1"/>
  <c r="Y104" i="1"/>
  <c r="Z104" i="1" s="1"/>
  <c r="X104" i="1"/>
  <c r="W104" i="1"/>
  <c r="V104" i="1"/>
  <c r="U104" i="1"/>
  <c r="U101" i="1"/>
  <c r="U102" i="1" s="1"/>
  <c r="AI98" i="1"/>
  <c r="AH98" i="1"/>
  <c r="AF98" i="1"/>
  <c r="V98" i="1"/>
  <c r="AN97" i="1"/>
  <c r="AO97" i="1" s="1"/>
  <c r="AM97" i="1"/>
  <c r="AL97" i="1"/>
  <c r="AK97" i="1"/>
  <c r="AI97" i="1"/>
  <c r="AJ97" i="1" s="1"/>
  <c r="AH97" i="1"/>
  <c r="AG97" i="1"/>
  <c r="AG98" i="1" s="1"/>
  <c r="AF97" i="1"/>
  <c r="AD97" i="1"/>
  <c r="AD98" i="1" s="1"/>
  <c r="AC97" i="1"/>
  <c r="AC98" i="1" s="1"/>
  <c r="AB97" i="1"/>
  <c r="AB98" i="1" s="1"/>
  <c r="AA97" i="1"/>
  <c r="AA98" i="1" s="1"/>
  <c r="X97" i="1"/>
  <c r="X98" i="1" s="1"/>
  <c r="W97" i="1"/>
  <c r="W98" i="1" s="1"/>
  <c r="V97" i="1"/>
  <c r="T97" i="1"/>
  <c r="AJ96" i="1"/>
  <c r="AE96" i="1"/>
  <c r="Z96" i="1"/>
  <c r="T96" i="1"/>
  <c r="T98" i="1" s="1"/>
  <c r="AC94" i="1"/>
  <c r="S94" i="1"/>
  <c r="R94" i="1"/>
  <c r="Q94" i="1"/>
  <c r="O94" i="1"/>
  <c r="N94" i="1"/>
  <c r="M94" i="1"/>
  <c r="L94" i="1"/>
  <c r="AN93" i="1"/>
  <c r="AO93" i="1" s="1"/>
  <c r="AM93" i="1"/>
  <c r="AL93" i="1"/>
  <c r="AK93" i="1"/>
  <c r="AI93" i="1"/>
  <c r="AI94" i="1" s="1"/>
  <c r="AH93" i="1"/>
  <c r="AH94" i="1" s="1"/>
  <c r="AG93" i="1"/>
  <c r="AG94" i="1" s="1"/>
  <c r="AF93" i="1"/>
  <c r="AF94" i="1" s="1"/>
  <c r="AD93" i="1"/>
  <c r="AE93" i="1" s="1"/>
  <c r="AC93" i="1"/>
  <c r="AB93" i="1"/>
  <c r="AB94" i="1" s="1"/>
  <c r="AA93" i="1"/>
  <c r="AA94" i="1" s="1"/>
  <c r="Y93" i="1"/>
  <c r="Y94" i="1" s="1"/>
  <c r="X93" i="1"/>
  <c r="X94" i="1" s="1"/>
  <c r="W93" i="1"/>
  <c r="W94" i="1" s="1"/>
  <c r="V93" i="1"/>
  <c r="V94" i="1" s="1"/>
  <c r="T93" i="1"/>
  <c r="T94" i="1" s="1"/>
  <c r="AJ92" i="1"/>
  <c r="AE92" i="1"/>
  <c r="Z92" i="1"/>
  <c r="AJ89" i="1"/>
  <c r="AE89" i="1"/>
  <c r="Z89" i="1"/>
  <c r="Z88" i="1"/>
  <c r="O87" i="1"/>
  <c r="N87" i="1"/>
  <c r="M87" i="1"/>
  <c r="L87" i="1"/>
  <c r="S86" i="1"/>
  <c r="R86" i="1"/>
  <c r="Q86" i="1"/>
  <c r="P86" i="1"/>
  <c r="O86" i="1"/>
  <c r="N86" i="1"/>
  <c r="M86" i="1"/>
  <c r="L86" i="1"/>
  <c r="AJ83" i="1"/>
  <c r="AE83" i="1"/>
  <c r="Z83" i="1"/>
  <c r="U83" i="1"/>
  <c r="P83" i="1"/>
  <c r="K83" i="1"/>
  <c r="F83" i="1"/>
  <c r="AJ81" i="1"/>
  <c r="AE81" i="1"/>
  <c r="Z81" i="1"/>
  <c r="AI80" i="1"/>
  <c r="AI82" i="1" s="1"/>
  <c r="AI84" i="1" s="1"/>
  <c r="AH80" i="1"/>
  <c r="AH82" i="1" s="1"/>
  <c r="AH84" i="1" s="1"/>
  <c r="AH86" i="1" s="1"/>
  <c r="AG80" i="1"/>
  <c r="AG82" i="1" s="1"/>
  <c r="AG84" i="1" s="1"/>
  <c r="AG86" i="1" s="1"/>
  <c r="AF80" i="1"/>
  <c r="AF82" i="1" s="1"/>
  <c r="AF84" i="1" s="1"/>
  <c r="AF86" i="1" s="1"/>
  <c r="AD80" i="1"/>
  <c r="AD82" i="1" s="1"/>
  <c r="AD84" i="1" s="1"/>
  <c r="AD86" i="1" s="1"/>
  <c r="AC80" i="1"/>
  <c r="AC82" i="1" s="1"/>
  <c r="AC84" i="1" s="1"/>
  <c r="AC86" i="1" s="1"/>
  <c r="AB80" i="1"/>
  <c r="AB82" i="1" s="1"/>
  <c r="AB84" i="1" s="1"/>
  <c r="AB86" i="1" s="1"/>
  <c r="AA80" i="1"/>
  <c r="AA82" i="1" s="1"/>
  <c r="AA84" i="1" s="1"/>
  <c r="AA86" i="1" s="1"/>
  <c r="Y80" i="1"/>
  <c r="Y82" i="1" s="1"/>
  <c r="Y84" i="1" s="1"/>
  <c r="Y86" i="1" s="1"/>
  <c r="X80" i="1"/>
  <c r="X82" i="1" s="1"/>
  <c r="X86" i="1" s="1"/>
  <c r="W80" i="1"/>
  <c r="W82" i="1" s="1"/>
  <c r="W86" i="1" s="1"/>
  <c r="V80" i="1"/>
  <c r="V82" i="1" s="1"/>
  <c r="V86" i="1" s="1"/>
  <c r="U80" i="1"/>
  <c r="U82" i="1" s="1"/>
  <c r="U86" i="1" s="1"/>
  <c r="T80" i="1"/>
  <c r="T82" i="1" s="1"/>
  <c r="T86" i="1" s="1"/>
  <c r="S80" i="1"/>
  <c r="R80" i="1"/>
  <c r="Q80" i="1"/>
  <c r="O80" i="1"/>
  <c r="N80" i="1"/>
  <c r="M80" i="1"/>
  <c r="L80" i="1"/>
  <c r="AJ79" i="1"/>
  <c r="AE79" i="1"/>
  <c r="Z79" i="1"/>
  <c r="AJ78" i="1"/>
  <c r="AE78" i="1"/>
  <c r="Z78" i="1"/>
  <c r="Z80" i="1" s="1"/>
  <c r="Z82" i="1" s="1"/>
  <c r="Z84" i="1" s="1"/>
  <c r="Z86" i="1" s="1"/>
  <c r="S76" i="1"/>
  <c r="R76" i="1"/>
  <c r="Q76" i="1"/>
  <c r="P76" i="1"/>
  <c r="O76" i="1"/>
  <c r="N76" i="1"/>
  <c r="M76" i="1"/>
  <c r="L76" i="1"/>
  <c r="K76" i="1"/>
  <c r="J76" i="1"/>
  <c r="I76" i="1"/>
  <c r="H76" i="1"/>
  <c r="G76" i="1"/>
  <c r="F76" i="1"/>
  <c r="E76" i="1"/>
  <c r="D76" i="1"/>
  <c r="C76" i="1"/>
  <c r="B76" i="1"/>
  <c r="AJ74" i="1"/>
  <c r="AE74" i="1"/>
  <c r="Z74" i="1"/>
  <c r="AJ73" i="1"/>
  <c r="AE73" i="1"/>
  <c r="Z73" i="1"/>
  <c r="AJ72" i="1"/>
  <c r="AE72" i="1"/>
  <c r="Z72" i="1"/>
  <c r="AJ71" i="1"/>
  <c r="AE71" i="1"/>
  <c r="Z71" i="1"/>
  <c r="AJ70" i="1"/>
  <c r="AE70" i="1"/>
  <c r="Z70" i="1"/>
  <c r="S67" i="1"/>
  <c r="R67" i="1"/>
  <c r="Q67" i="1"/>
  <c r="AF63" i="1"/>
  <c r="AI62" i="1"/>
  <c r="AH62" i="1"/>
  <c r="AG62" i="1"/>
  <c r="AF62" i="1"/>
  <c r="AD62" i="1"/>
  <c r="AC62" i="1"/>
  <c r="AB62" i="1"/>
  <c r="AA62" i="1"/>
  <c r="Y62" i="1"/>
  <c r="X62" i="1"/>
  <c r="W62" i="1"/>
  <c r="V62" i="1"/>
  <c r="U62" i="1"/>
  <c r="T62" i="1"/>
  <c r="S62" i="1"/>
  <c r="R62" i="1"/>
  <c r="Q62" i="1"/>
  <c r="O62" i="1"/>
  <c r="N62" i="1"/>
  <c r="M62" i="1"/>
  <c r="L62" i="1"/>
  <c r="K61" i="1"/>
  <c r="AI60" i="1"/>
  <c r="AI63" i="1" s="1"/>
  <c r="AH60" i="1"/>
  <c r="AH63" i="1" s="1"/>
  <c r="AG60" i="1"/>
  <c r="AF60" i="1"/>
  <c r="AD60" i="1"/>
  <c r="AC60" i="1"/>
  <c r="AB60" i="1"/>
  <c r="AA60" i="1"/>
  <c r="Y60" i="1"/>
  <c r="X60" i="1"/>
  <c r="W60" i="1"/>
  <c r="V60" i="1"/>
  <c r="T60" i="1"/>
  <c r="T63" i="1" s="1"/>
  <c r="S60" i="1"/>
  <c r="R60" i="1"/>
  <c r="Q60" i="1"/>
  <c r="O60" i="1"/>
  <c r="N60" i="1"/>
  <c r="M60" i="1"/>
  <c r="L60" i="1"/>
  <c r="K60" i="1"/>
  <c r="Q57" i="1"/>
  <c r="P57" i="1"/>
  <c r="AI56" i="1"/>
  <c r="AH56" i="1"/>
  <c r="AG56" i="1"/>
  <c r="AF56" i="1"/>
  <c r="AD56" i="1"/>
  <c r="AC56" i="1"/>
  <c r="AC57" i="1" s="1"/>
  <c r="AB56" i="1"/>
  <c r="AA56" i="1"/>
  <c r="Y56" i="1"/>
  <c r="X56" i="1"/>
  <c r="W56" i="1"/>
  <c r="V56" i="1"/>
  <c r="U56" i="1"/>
  <c r="T56" i="1"/>
  <c r="S56" i="1"/>
  <c r="R56" i="1"/>
  <c r="Q56" i="1"/>
  <c r="O56" i="1"/>
  <c r="N56" i="1"/>
  <c r="M56" i="1"/>
  <c r="L56" i="1"/>
  <c r="AI54" i="1"/>
  <c r="AH54" i="1"/>
  <c r="AH57" i="1" s="1"/>
  <c r="AG54" i="1"/>
  <c r="AF54" i="1"/>
  <c r="AF57" i="1" s="1"/>
  <c r="AD54" i="1"/>
  <c r="AC54" i="1"/>
  <c r="AB54" i="1"/>
  <c r="AA54" i="1"/>
  <c r="Y54" i="1"/>
  <c r="X54" i="1"/>
  <c r="W54" i="1"/>
  <c r="V54" i="1"/>
  <c r="U54" i="1"/>
  <c r="T54" i="1"/>
  <c r="S54" i="1"/>
  <c r="R54" i="1"/>
  <c r="Q54" i="1"/>
  <c r="O54" i="1"/>
  <c r="N54" i="1"/>
  <c r="M54" i="1"/>
  <c r="L54" i="1"/>
  <c r="J52" i="1"/>
  <c r="I52" i="1"/>
  <c r="AJ51" i="1"/>
  <c r="AE51" i="1"/>
  <c r="P50" i="1"/>
  <c r="AJ48" i="1"/>
  <c r="AJ54" i="1" s="1"/>
  <c r="AE48" i="1"/>
  <c r="AE54" i="1" s="1"/>
  <c r="Z48" i="1"/>
  <c r="Z54" i="1" s="1"/>
  <c r="P48" i="1"/>
  <c r="AI46" i="1"/>
  <c r="AI50" i="1" s="1"/>
  <c r="AG46" i="1"/>
  <c r="AG50" i="1" s="1"/>
  <c r="AF46" i="1"/>
  <c r="AF50" i="1" s="1"/>
  <c r="AD46" i="1"/>
  <c r="AD50" i="1" s="1"/>
  <c r="AC46" i="1"/>
  <c r="AC50" i="1" s="1"/>
  <c r="AB46" i="1"/>
  <c r="AB50" i="1" s="1"/>
  <c r="AA46" i="1"/>
  <c r="AA50" i="1" s="1"/>
  <c r="Y46" i="1"/>
  <c r="Y50" i="1" s="1"/>
  <c r="X46" i="1"/>
  <c r="X50" i="1" s="1"/>
  <c r="W46" i="1"/>
  <c r="W50" i="1" s="1"/>
  <c r="V46" i="1"/>
  <c r="V50" i="1" s="1"/>
  <c r="U46" i="1"/>
  <c r="T46" i="1"/>
  <c r="AH45" i="1"/>
  <c r="AH46" i="1" s="1"/>
  <c r="AH50" i="1" s="1"/>
  <c r="AE45" i="1"/>
  <c r="Z45" i="1"/>
  <c r="AJ44" i="1"/>
  <c r="AE44" i="1"/>
  <c r="Z44" i="1"/>
  <c r="AJ43" i="1"/>
  <c r="AE43" i="1"/>
  <c r="Z43" i="1"/>
  <c r="AJ42" i="1"/>
  <c r="AE42" i="1"/>
  <c r="Z42" i="1"/>
  <c r="AO39" i="1"/>
  <c r="AJ39" i="1"/>
  <c r="AE39" i="1"/>
  <c r="AP38" i="1"/>
  <c r="AI38" i="1"/>
  <c r="AJ38" i="1" s="1"/>
  <c r="AH38" i="1"/>
  <c r="AG38" i="1"/>
  <c r="AF38" i="1"/>
  <c r="AD38" i="1"/>
  <c r="AE38" i="1" s="1"/>
  <c r="AC38" i="1"/>
  <c r="AB38" i="1"/>
  <c r="AA38" i="1"/>
  <c r="AP37" i="1"/>
  <c r="AN37" i="1"/>
  <c r="AO37" i="1" s="1"/>
  <c r="AM37" i="1"/>
  <c r="AL37" i="1"/>
  <c r="AK37" i="1"/>
  <c r="AI37" i="1"/>
  <c r="AJ37" i="1" s="1"/>
  <c r="AH37" i="1"/>
  <c r="AG37" i="1"/>
  <c r="AF37" i="1"/>
  <c r="AD37" i="1"/>
  <c r="AE37" i="1" s="1"/>
  <c r="AC37" i="1"/>
  <c r="AB37" i="1"/>
  <c r="AB40" i="1" s="1"/>
  <c r="AA37" i="1"/>
  <c r="AA40" i="1" s="1"/>
  <c r="R34" i="1"/>
  <c r="AJ29" i="1"/>
  <c r="AJ60" i="1" s="1"/>
  <c r="AE29" i="1"/>
  <c r="AE60" i="1" s="1"/>
  <c r="Z29" i="1"/>
  <c r="Z60" i="1" s="1"/>
  <c r="U29" i="1"/>
  <c r="U60" i="1" s="1"/>
  <c r="U63" i="1" s="1"/>
  <c r="P29" i="1"/>
  <c r="P60" i="1" s="1"/>
  <c r="AI27" i="1"/>
  <c r="AI30" i="1" s="1"/>
  <c r="AI49" i="1" s="1"/>
  <c r="AH27" i="1"/>
  <c r="AH30" i="1" s="1"/>
  <c r="AG27" i="1"/>
  <c r="AG30" i="1" s="1"/>
  <c r="AF27" i="1"/>
  <c r="AF30" i="1" s="1"/>
  <c r="AF49" i="1" s="1"/>
  <c r="AD27" i="1"/>
  <c r="AD30" i="1" s="1"/>
  <c r="AD49" i="1" s="1"/>
  <c r="AC27" i="1"/>
  <c r="AC30" i="1" s="1"/>
  <c r="AB27" i="1"/>
  <c r="AB30" i="1" s="1"/>
  <c r="AA27" i="1"/>
  <c r="AA30" i="1" s="1"/>
  <c r="AA31" i="1" s="1"/>
  <c r="AA33" i="1" s="1"/>
  <c r="AA61" i="1" s="1"/>
  <c r="AA66" i="1" s="1"/>
  <c r="X27" i="1"/>
  <c r="X30" i="1" s="1"/>
  <c r="W27" i="1"/>
  <c r="W30" i="1" s="1"/>
  <c r="W49" i="1" s="1"/>
  <c r="V27" i="1"/>
  <c r="V30" i="1" s="1"/>
  <c r="V31" i="1" s="1"/>
  <c r="V33" i="1" s="1"/>
  <c r="S27" i="1"/>
  <c r="S30" i="1" s="1"/>
  <c r="R27" i="1"/>
  <c r="R30" i="1" s="1"/>
  <c r="Q27" i="1"/>
  <c r="Q30" i="1" s="1"/>
  <c r="O27" i="1"/>
  <c r="O30" i="1" s="1"/>
  <c r="M27" i="1"/>
  <c r="M30" i="1" s="1"/>
  <c r="L27" i="1"/>
  <c r="L30" i="1" s="1"/>
  <c r="AJ26" i="1"/>
  <c r="AE26" i="1"/>
  <c r="Y26" i="1"/>
  <c r="Z26" i="1" s="1"/>
  <c r="U26" i="1"/>
  <c r="AJ25" i="1"/>
  <c r="AE25" i="1"/>
  <c r="Y25" i="1"/>
  <c r="T25" i="1"/>
  <c r="U25" i="1" s="1"/>
  <c r="P25" i="1"/>
  <c r="AJ24" i="1"/>
  <c r="AE24" i="1"/>
  <c r="Z24" i="1"/>
  <c r="U24" i="1"/>
  <c r="P24" i="1"/>
  <c r="AJ23" i="1"/>
  <c r="AE23" i="1"/>
  <c r="Z23" i="1"/>
  <c r="U23" i="1"/>
  <c r="N23" i="1"/>
  <c r="N27" i="1" s="1"/>
  <c r="N30" i="1" s="1"/>
  <c r="N31" i="1" s="1"/>
  <c r="N33" i="1" s="1"/>
  <c r="N61" i="1" s="1"/>
  <c r="AJ22" i="1"/>
  <c r="AE22" i="1"/>
  <c r="Z22" i="1"/>
  <c r="U22" i="1"/>
  <c r="P22" i="1"/>
  <c r="AJ21" i="1"/>
  <c r="AE21" i="1"/>
  <c r="Z21" i="1"/>
  <c r="U21" i="1"/>
  <c r="P21" i="1"/>
  <c r="AJ20" i="1"/>
  <c r="AE20" i="1"/>
  <c r="Z20" i="1"/>
  <c r="U20" i="1"/>
  <c r="P20" i="1"/>
  <c r="AD16" i="1"/>
  <c r="X16" i="1"/>
  <c r="W16" i="1"/>
  <c r="V16" i="1"/>
  <c r="U16" i="1"/>
  <c r="T16" i="1"/>
  <c r="S16" i="1"/>
  <c r="R16" i="1"/>
  <c r="Q16" i="1"/>
  <c r="AA15" i="1"/>
  <c r="S15" i="1"/>
  <c r="R15" i="1"/>
  <c r="Q15" i="1"/>
  <c r="W13" i="1"/>
  <c r="AI12" i="1"/>
  <c r="AI123" i="1" s="1"/>
  <c r="AH12" i="1"/>
  <c r="AH13" i="1" s="1"/>
  <c r="AG12" i="1"/>
  <c r="AG67" i="1" s="1"/>
  <c r="AF12" i="1"/>
  <c r="AF13" i="1" s="1"/>
  <c r="AD12" i="1"/>
  <c r="AD123" i="1" s="1"/>
  <c r="AI119" i="1" s="1"/>
  <c r="AC12" i="1"/>
  <c r="AC123" i="1" s="1"/>
  <c r="AH119" i="1" s="1"/>
  <c r="AB12" i="1"/>
  <c r="AB67" i="1" s="1"/>
  <c r="AA12" i="1"/>
  <c r="Y12" i="1"/>
  <c r="Y13" i="1" s="1"/>
  <c r="X12" i="1"/>
  <c r="X13" i="1" s="1"/>
  <c r="W12" i="1"/>
  <c r="AB16" i="1" s="1"/>
  <c r="V12" i="1"/>
  <c r="U12" i="1"/>
  <c r="U13" i="1" s="1"/>
  <c r="T12" i="1"/>
  <c r="AJ11" i="1"/>
  <c r="AE11" i="1"/>
  <c r="Z11" i="1"/>
  <c r="AJ10" i="1"/>
  <c r="AJ62" i="1" s="1"/>
  <c r="AE10" i="1"/>
  <c r="AE56" i="1" s="1"/>
  <c r="Z10" i="1"/>
  <c r="Z56" i="1" s="1"/>
  <c r="V106" i="1" l="1"/>
  <c r="AI57" i="1"/>
  <c r="AK38" i="1"/>
  <c r="AK40" i="1" s="1"/>
  <c r="Z110" i="1"/>
  <c r="V115" i="1"/>
  <c r="W15" i="1"/>
  <c r="Y97" i="1"/>
  <c r="Y98" i="1" s="1"/>
  <c r="AA106" i="1"/>
  <c r="V63" i="1"/>
  <c r="U57" i="1"/>
  <c r="W63" i="1"/>
  <c r="AK110" i="1"/>
  <c r="AP40" i="1"/>
  <c r="M57" i="1"/>
  <c r="AJ110" i="1"/>
  <c r="Y27" i="1"/>
  <c r="Y30" i="1" s="1"/>
  <c r="Y31" i="1" s="1"/>
  <c r="Y33" i="1" s="1"/>
  <c r="Y61" i="1" s="1"/>
  <c r="AJ45" i="1"/>
  <c r="AJ46" i="1" s="1"/>
  <c r="X63" i="1"/>
  <c r="N64" i="1"/>
  <c r="AL38" i="1"/>
  <c r="AL40" i="1" s="1"/>
  <c r="Y106" i="1"/>
  <c r="AH16" i="1"/>
  <c r="AE12" i="1"/>
  <c r="AE15" i="1" s="1"/>
  <c r="AC115" i="1"/>
  <c r="AC117" i="1" s="1"/>
  <c r="AB15" i="1"/>
  <c r="AB17" i="1" s="1"/>
  <c r="AB18" i="1" s="1"/>
  <c r="L57" i="1"/>
  <c r="Y63" i="1"/>
  <c r="Z57" i="1"/>
  <c r="AE57" i="1"/>
  <c r="AB63" i="1"/>
  <c r="L90" i="1"/>
  <c r="AI13" i="1"/>
  <c r="Y49" i="1"/>
  <c r="Y75" i="1" s="1"/>
  <c r="Y76" i="1" s="1"/>
  <c r="Q63" i="1"/>
  <c r="AC40" i="1"/>
  <c r="N90" i="1"/>
  <c r="AC15" i="1"/>
  <c r="L63" i="1"/>
  <c r="Y57" i="1"/>
  <c r="AA35" i="1"/>
  <c r="T27" i="1"/>
  <c r="T30" i="1" s="1"/>
  <c r="U30" i="1" s="1"/>
  <c r="U31" i="1" s="1"/>
  <c r="U33" i="1" s="1"/>
  <c r="AM38" i="1"/>
  <c r="AM40" i="1" s="1"/>
  <c r="AC63" i="1"/>
  <c r="U27" i="1"/>
  <c r="AN38" i="1"/>
  <c r="AO38" i="1" s="1"/>
  <c r="AO40" i="1" s="1"/>
  <c r="AE40" i="1"/>
  <c r="AG63" i="1"/>
  <c r="AG106" i="1"/>
  <c r="AE94" i="1"/>
  <c r="U106" i="1"/>
  <c r="AH106" i="1"/>
  <c r="AE116" i="1"/>
  <c r="M31" i="1"/>
  <c r="M33" i="1" s="1"/>
  <c r="M49" i="1"/>
  <c r="M52" i="1" s="1"/>
  <c r="M55" i="1" s="1"/>
  <c r="M58" i="1" s="1"/>
  <c r="X49" i="1"/>
  <c r="X75" i="1" s="1"/>
  <c r="X76" i="1" s="1"/>
  <c r="X31" i="1"/>
  <c r="X33" i="1" s="1"/>
  <c r="X61" i="1" s="1"/>
  <c r="V57" i="1"/>
  <c r="Z105" i="1"/>
  <c r="Z106" i="1" s="1"/>
  <c r="AD106" i="1"/>
  <c r="AD63" i="1"/>
  <c r="AJ93" i="1"/>
  <c r="AJ94" i="1" s="1"/>
  <c r="R63" i="1"/>
  <c r="AE62" i="1"/>
  <c r="M90" i="1"/>
  <c r="T104" i="1"/>
  <c r="T106" i="1" s="1"/>
  <c r="AF106" i="1"/>
  <c r="AE110" i="1"/>
  <c r="O63" i="1"/>
  <c r="AA64" i="1"/>
  <c r="AA57" i="1"/>
  <c r="AO110" i="1"/>
  <c r="P122" i="1"/>
  <c r="Z12" i="1"/>
  <c r="AE16" i="1" s="1"/>
  <c r="AD15" i="1"/>
  <c r="AD17" i="1" s="1"/>
  <c r="AD18" i="1" s="1"/>
  <c r="AI16" i="1"/>
  <c r="AG40" i="1"/>
  <c r="AA49" i="1"/>
  <c r="N57" i="1"/>
  <c r="AB57" i="1"/>
  <c r="AC67" i="1"/>
  <c r="AE80" i="1"/>
  <c r="AE82" i="1" s="1"/>
  <c r="AE84" i="1" s="1"/>
  <c r="AE86" i="1" s="1"/>
  <c r="AC13" i="1"/>
  <c r="AH40" i="1"/>
  <c r="O57" i="1"/>
  <c r="AD57" i="1"/>
  <c r="AD67" i="1"/>
  <c r="AE97" i="1"/>
  <c r="AE98" i="1" s="1"/>
  <c r="AE101" i="1" s="1"/>
  <c r="AE102" i="1" s="1"/>
  <c r="X106" i="1"/>
  <c r="AF112" i="1"/>
  <c r="AF117" i="1" s="1"/>
  <c r="AD13" i="1"/>
  <c r="AI40" i="1"/>
  <c r="AJ50" i="1"/>
  <c r="R57" i="1"/>
  <c r="AJ98" i="1"/>
  <c r="AJ101" i="1" s="1"/>
  <c r="AJ102" i="1" s="1"/>
  <c r="AC106" i="1"/>
  <c r="S57" i="1"/>
  <c r="AJ116" i="1"/>
  <c r="Z25" i="1"/>
  <c r="Z27" i="1" s="1"/>
  <c r="AF40" i="1"/>
  <c r="Z50" i="1"/>
  <c r="T57" i="1"/>
  <c r="AG57" i="1"/>
  <c r="AA63" i="1"/>
  <c r="AO44" i="1"/>
  <c r="AO83" i="1"/>
  <c r="AO51" i="1"/>
  <c r="AL84" i="1"/>
  <c r="AL86" i="1" s="1"/>
  <c r="AK84" i="1"/>
  <c r="AK86" i="1" s="1"/>
  <c r="AO81" i="1"/>
  <c r="AO89" i="1"/>
  <c r="AM27" i="1"/>
  <c r="AM30" i="1" s="1"/>
  <c r="AM49" i="1" s="1"/>
  <c r="AM75" i="1" s="1"/>
  <c r="AM76" i="1" s="1"/>
  <c r="AO79" i="1"/>
  <c r="AN84" i="1"/>
  <c r="AM80" i="1"/>
  <c r="AI86" i="1"/>
  <c r="AJ84" i="1"/>
  <c r="AJ86" i="1" s="1"/>
  <c r="AE27" i="1"/>
  <c r="R49" i="1"/>
  <c r="R52" i="1" s="1"/>
  <c r="R55" i="1" s="1"/>
  <c r="R58" i="1" s="1"/>
  <c r="R31" i="1"/>
  <c r="R33" i="1" s="1"/>
  <c r="AG49" i="1"/>
  <c r="AJ49" i="1" s="1"/>
  <c r="AG31" i="1"/>
  <c r="AG33" i="1" s="1"/>
  <c r="AD52" i="1"/>
  <c r="AD55" i="1" s="1"/>
  <c r="AD58" i="1" s="1"/>
  <c r="AD75" i="1"/>
  <c r="AD76" i="1" s="1"/>
  <c r="AE50" i="1"/>
  <c r="S49" i="1"/>
  <c r="S52" i="1" s="1"/>
  <c r="S55" i="1" s="1"/>
  <c r="S58" i="1" s="1"/>
  <c r="S31" i="1"/>
  <c r="S33" i="1" s="1"/>
  <c r="AH49" i="1"/>
  <c r="AH31" i="1"/>
  <c r="AH33" i="1" s="1"/>
  <c r="AJ63" i="1"/>
  <c r="V117" i="1"/>
  <c r="AJ27" i="1"/>
  <c r="AD31" i="1"/>
  <c r="AD33" i="1" s="1"/>
  <c r="T31" i="1"/>
  <c r="T33" i="1" s="1"/>
  <c r="AA52" i="1"/>
  <c r="AA55" i="1" s="1"/>
  <c r="AA58" i="1" s="1"/>
  <c r="AA75" i="1"/>
  <c r="AA76" i="1" s="1"/>
  <c r="W17" i="1"/>
  <c r="W18" i="1" s="1"/>
  <c r="AC31" i="1"/>
  <c r="AC33" i="1" s="1"/>
  <c r="AC49" i="1"/>
  <c r="AB123" i="1"/>
  <c r="AB13" i="1"/>
  <c r="AG16" i="1"/>
  <c r="X123" i="1"/>
  <c r="X67" i="1"/>
  <c r="AC16" i="1"/>
  <c r="AJ12" i="1"/>
  <c r="X15" i="1"/>
  <c r="X17" i="1" s="1"/>
  <c r="X18" i="1" s="1"/>
  <c r="AB31" i="1"/>
  <c r="AB33" i="1" s="1"/>
  <c r="AB49" i="1"/>
  <c r="V49" i="1"/>
  <c r="AJ56" i="1"/>
  <c r="AJ57" i="1" s="1"/>
  <c r="Y35" i="1"/>
  <c r="Y123" i="1"/>
  <c r="Y67" i="1"/>
  <c r="W75" i="1"/>
  <c r="W76" i="1" s="1"/>
  <c r="W52" i="1"/>
  <c r="W55" i="1" s="1"/>
  <c r="W58" i="1" s="1"/>
  <c r="Q31" i="1"/>
  <c r="Q33" i="1" s="1"/>
  <c r="Q49" i="1"/>
  <c r="Q52" i="1" s="1"/>
  <c r="Q55" i="1" s="1"/>
  <c r="Q58" i="1" s="1"/>
  <c r="Y15" i="1"/>
  <c r="V35" i="1"/>
  <c r="V61" i="1"/>
  <c r="W31" i="1"/>
  <c r="W33" i="1" s="1"/>
  <c r="AA123" i="1"/>
  <c r="AA67" i="1"/>
  <c r="AA68" i="1" s="1"/>
  <c r="AA13" i="1"/>
  <c r="N35" i="1"/>
  <c r="AF16" i="1"/>
  <c r="P30" i="1"/>
  <c r="P31" i="1" s="1"/>
  <c r="P33" i="1" s="1"/>
  <c r="AE30" i="1"/>
  <c r="AE31" i="1" s="1"/>
  <c r="AE33" i="1" s="1"/>
  <c r="L31" i="1"/>
  <c r="L33" i="1" s="1"/>
  <c r="AF31" i="1"/>
  <c r="AF33" i="1" s="1"/>
  <c r="AD40" i="1"/>
  <c r="AJ40" i="1"/>
  <c r="AI106" i="1"/>
  <c r="AJ104" i="1"/>
  <c r="AJ106" i="1" s="1"/>
  <c r="T67" i="1"/>
  <c r="T15" i="1"/>
  <c r="T17" i="1" s="1"/>
  <c r="T18" i="1" s="1"/>
  <c r="Y16" i="1"/>
  <c r="AF123" i="1"/>
  <c r="AF67" i="1"/>
  <c r="AF15" i="1"/>
  <c r="AK16" i="1"/>
  <c r="AG13" i="1"/>
  <c r="AH15" i="1"/>
  <c r="O31" i="1"/>
  <c r="O33" i="1" s="1"/>
  <c r="O49" i="1"/>
  <c r="O52" i="1" s="1"/>
  <c r="O55" i="1" s="1"/>
  <c r="O58" i="1" s="1"/>
  <c r="L49" i="1"/>
  <c r="W106" i="1"/>
  <c r="U67" i="1"/>
  <c r="U15" i="1"/>
  <c r="U17" i="1" s="1"/>
  <c r="U18" i="1" s="1"/>
  <c r="Z16" i="1"/>
  <c r="AG123" i="1"/>
  <c r="AG15" i="1"/>
  <c r="AL16" i="1"/>
  <c r="T13" i="1"/>
  <c r="AI15" i="1"/>
  <c r="AI31" i="1"/>
  <c r="AI33" i="1" s="1"/>
  <c r="Z62" i="1"/>
  <c r="Z63" i="1" s="1"/>
  <c r="AI67" i="1"/>
  <c r="AH123" i="1"/>
  <c r="AH67" i="1"/>
  <c r="AM16" i="1"/>
  <c r="AI75" i="1"/>
  <c r="AI76" i="1" s="1"/>
  <c r="AI52" i="1"/>
  <c r="AI55" i="1" s="1"/>
  <c r="AI58" i="1" s="1"/>
  <c r="Z46" i="1"/>
  <c r="N49" i="1"/>
  <c r="N52" i="1" s="1"/>
  <c r="N55" i="1" s="1"/>
  <c r="N58" i="1" s="1"/>
  <c r="AD112" i="1"/>
  <c r="AD115" i="1" s="1"/>
  <c r="AD117" i="1" s="1"/>
  <c r="Y115" i="1"/>
  <c r="Y117" i="1" s="1"/>
  <c r="Z116" i="1"/>
  <c r="AF52" i="1"/>
  <c r="AF55" i="1" s="1"/>
  <c r="AF58" i="1" s="1"/>
  <c r="AF75" i="1"/>
  <c r="AF76" i="1" s="1"/>
  <c r="V123" i="1"/>
  <c r="AA16" i="1"/>
  <c r="AA17" i="1" s="1"/>
  <c r="AA18" i="1" s="1"/>
  <c r="V67" i="1"/>
  <c r="W123" i="1"/>
  <c r="W67" i="1"/>
  <c r="AN119" i="1"/>
  <c r="AN124" i="1" s="1"/>
  <c r="AI122" i="1"/>
  <c r="AI124" i="1" s="1"/>
  <c r="V13" i="1"/>
  <c r="V15" i="1"/>
  <c r="V17" i="1" s="1"/>
  <c r="V18" i="1" s="1"/>
  <c r="AN16" i="1"/>
  <c r="AJ30" i="1"/>
  <c r="AJ31" i="1" s="1"/>
  <c r="AJ33" i="1" s="1"/>
  <c r="AJ80" i="1"/>
  <c r="AJ82" i="1" s="1"/>
  <c r="Z112" i="1"/>
  <c r="W57" i="1"/>
  <c r="O90" i="1"/>
  <c r="AG117" i="1"/>
  <c r="AJ115" i="1"/>
  <c r="X57" i="1"/>
  <c r="M63" i="1"/>
  <c r="P23" i="1"/>
  <c r="P27" i="1" s="1"/>
  <c r="AE63" i="1"/>
  <c r="AE46" i="1"/>
  <c r="N63" i="1"/>
  <c r="AA115" i="1"/>
  <c r="Z93" i="1"/>
  <c r="Z94" i="1" s="1"/>
  <c r="AO112" i="1"/>
  <c r="AO117" i="1" s="1"/>
  <c r="AB115" i="1"/>
  <c r="AB117" i="1" s="1"/>
  <c r="AK117" i="1"/>
  <c r="S63" i="1"/>
  <c r="AE106" i="1"/>
  <c r="AD94" i="1"/>
  <c r="W115" i="1"/>
  <c r="W117" i="1" s="1"/>
  <c r="AN40" i="1" l="1"/>
  <c r="X52" i="1"/>
  <c r="X55" i="1" s="1"/>
  <c r="X58" i="1" s="1"/>
  <c r="T49" i="1"/>
  <c r="T75" i="1" s="1"/>
  <c r="T76" i="1" s="1"/>
  <c r="Z97" i="1"/>
  <c r="Z98" i="1" s="1"/>
  <c r="Z101" i="1" s="1"/>
  <c r="Z102" i="1" s="1"/>
  <c r="Z30" i="1"/>
  <c r="Z31" i="1" s="1"/>
  <c r="Z33" i="1" s="1"/>
  <c r="Z61" i="1" s="1"/>
  <c r="AI17" i="1"/>
  <c r="AI18" i="1" s="1"/>
  <c r="AH17" i="1"/>
  <c r="AH18" i="1" s="1"/>
  <c r="Y52" i="1"/>
  <c r="Y55" i="1" s="1"/>
  <c r="Y58" i="1" s="1"/>
  <c r="AE13" i="1"/>
  <c r="AE67" i="1"/>
  <c r="AC17" i="1"/>
  <c r="AC18" i="1" s="1"/>
  <c r="AJ16" i="1"/>
  <c r="X35" i="1"/>
  <c r="Z115" i="1"/>
  <c r="Z117" i="1" s="1"/>
  <c r="AE17" i="1"/>
  <c r="AE18" i="1" s="1"/>
  <c r="M61" i="1"/>
  <c r="M64" i="1" s="1"/>
  <c r="M35" i="1"/>
  <c r="Z15" i="1"/>
  <c r="Z17" i="1" s="1"/>
  <c r="Z18" i="1" s="1"/>
  <c r="Z13" i="1"/>
  <c r="Z67" i="1"/>
  <c r="U49" i="1"/>
  <c r="U75" i="1" s="1"/>
  <c r="U76" i="1" s="1"/>
  <c r="AJ112" i="1"/>
  <c r="AJ117" i="1" s="1"/>
  <c r="AG17" i="1"/>
  <c r="AG18" i="1" s="1"/>
  <c r="AF17" i="1"/>
  <c r="AF18" i="1" s="1"/>
  <c r="AE49" i="1"/>
  <c r="AE75" i="1"/>
  <c r="AE76" i="1" s="1"/>
  <c r="AE52" i="1"/>
  <c r="AE55" i="1" s="1"/>
  <c r="AE58" i="1" s="1"/>
  <c r="AL119" i="1"/>
  <c r="AL124" i="1" s="1"/>
  <c r="AB52" i="1"/>
  <c r="AB55" i="1" s="1"/>
  <c r="AB58" i="1" s="1"/>
  <c r="AB75" i="1"/>
  <c r="AB76" i="1" s="1"/>
  <c r="AL105" i="1"/>
  <c r="AL94" i="1"/>
  <c r="AK56" i="1"/>
  <c r="AK62" i="1"/>
  <c r="AK116" i="1"/>
  <c r="AK12" i="1"/>
  <c r="AO10" i="1"/>
  <c r="AL116" i="1"/>
  <c r="AL62" i="1"/>
  <c r="AL56" i="1"/>
  <c r="AL12" i="1"/>
  <c r="Y122" i="1"/>
  <c r="Y124" i="1" s="1"/>
  <c r="AD119" i="1"/>
  <c r="AD122" i="1" s="1"/>
  <c r="AD124" i="1" s="1"/>
  <c r="AM46" i="1"/>
  <c r="AM50" i="1" s="1"/>
  <c r="AM52" i="1" s="1"/>
  <c r="AM55" i="1" s="1"/>
  <c r="P49" i="1"/>
  <c r="P52" i="1" s="1"/>
  <c r="P55" i="1" s="1"/>
  <c r="P58" i="1" s="1"/>
  <c r="L52" i="1"/>
  <c r="L55" i="1" s="1"/>
  <c r="L58" i="1" s="1"/>
  <c r="AP84" i="1"/>
  <c r="AP86" i="1" s="1"/>
  <c r="AL80" i="1"/>
  <c r="AK104" i="1"/>
  <c r="AP97" i="1"/>
  <c r="AK98" i="1"/>
  <c r="AO42" i="1"/>
  <c r="AK46" i="1"/>
  <c r="AK50" i="1" s="1"/>
  <c r="AO24" i="1"/>
  <c r="AO21" i="1"/>
  <c r="AF61" i="1"/>
  <c r="AF35" i="1"/>
  <c r="R35" i="1"/>
  <c r="R61" i="1"/>
  <c r="AO96" i="1"/>
  <c r="AO98" i="1" s="1"/>
  <c r="AO101" i="1" s="1"/>
  <c r="AO102" i="1" s="1"/>
  <c r="AN104" i="1"/>
  <c r="AN98" i="1"/>
  <c r="AK27" i="1"/>
  <c r="AK30" i="1" s="1"/>
  <c r="AO20" i="1"/>
  <c r="L61" i="1"/>
  <c r="L64" i="1" s="1"/>
  <c r="L35" i="1"/>
  <c r="AC61" i="1"/>
  <c r="AC35" i="1"/>
  <c r="AJ61" i="1"/>
  <c r="AJ35" i="1"/>
  <c r="AA119" i="1"/>
  <c r="AA122" i="1" s="1"/>
  <c r="V122" i="1"/>
  <c r="Z123" i="1"/>
  <c r="AK54" i="1"/>
  <c r="AO48" i="1"/>
  <c r="AJ123" i="1"/>
  <c r="AK119" i="1"/>
  <c r="AB61" i="1"/>
  <c r="AB35" i="1"/>
  <c r="AH61" i="1"/>
  <c r="AH35" i="1"/>
  <c r="AK105" i="1"/>
  <c r="AP93" i="1"/>
  <c r="AP94" i="1" s="1"/>
  <c r="AK94" i="1"/>
  <c r="AO22" i="1"/>
  <c r="AM119" i="1"/>
  <c r="AM124" i="1" s="1"/>
  <c r="AH122" i="1"/>
  <c r="AH124" i="1" s="1"/>
  <c r="AP104" i="1"/>
  <c r="AP98" i="1"/>
  <c r="AN116" i="1"/>
  <c r="AN56" i="1"/>
  <c r="AN62" i="1"/>
  <c r="AN12" i="1"/>
  <c r="S61" i="1"/>
  <c r="S35" i="1"/>
  <c r="Y17" i="1"/>
  <c r="Y18" i="1" s="1"/>
  <c r="X66" i="1"/>
  <c r="X64" i="1"/>
  <c r="AO70" i="1"/>
  <c r="AM104" i="1"/>
  <c r="AM98" i="1"/>
  <c r="AO72" i="1"/>
  <c r="AL46" i="1"/>
  <c r="AL50" i="1" s="1"/>
  <c r="AM60" i="1"/>
  <c r="AM31" i="1"/>
  <c r="AM33" i="1" s="1"/>
  <c r="AO11" i="1"/>
  <c r="AC75" i="1"/>
  <c r="AC76" i="1" s="1"/>
  <c r="AC52" i="1"/>
  <c r="AC55" i="1" s="1"/>
  <c r="AC58" i="1" s="1"/>
  <c r="AE35" i="1"/>
  <c r="AE61" i="1"/>
  <c r="AO84" i="1"/>
  <c r="AO86" i="1" s="1"/>
  <c r="AN86" i="1"/>
  <c r="AJ67" i="1"/>
  <c r="AJ13" i="1"/>
  <c r="AJ15" i="1"/>
  <c r="AO16" i="1"/>
  <c r="AI35" i="1"/>
  <c r="AI61" i="1"/>
  <c r="Y64" i="1"/>
  <c r="Y66" i="1"/>
  <c r="AC119" i="1"/>
  <c r="AC122" i="1" s="1"/>
  <c r="AC124" i="1" s="1"/>
  <c r="X122" i="1"/>
  <c r="X124" i="1" s="1"/>
  <c r="T61" i="1"/>
  <c r="T35" i="1"/>
  <c r="AN80" i="1"/>
  <c r="AO78" i="1"/>
  <c r="AO80" i="1" s="1"/>
  <c r="AO82" i="1" s="1"/>
  <c r="AM84" i="1"/>
  <c r="AM86" i="1" s="1"/>
  <c r="AL98" i="1"/>
  <c r="AL104" i="1"/>
  <c r="AN60" i="1"/>
  <c r="AP105" i="1"/>
  <c r="AN27" i="1"/>
  <c r="AN30" i="1" s="1"/>
  <c r="AN49" i="1" s="1"/>
  <c r="AN75" i="1" s="1"/>
  <c r="AN76" i="1" s="1"/>
  <c r="AO74" i="1"/>
  <c r="AH75" i="1"/>
  <c r="AH76" i="1" s="1"/>
  <c r="AH52" i="1"/>
  <c r="AH55" i="1" s="1"/>
  <c r="AH58" i="1" s="1"/>
  <c r="V66" i="1"/>
  <c r="V64" i="1"/>
  <c r="O61" i="1"/>
  <c r="O64" i="1" s="1"/>
  <c r="O35" i="1"/>
  <c r="Q61" i="1"/>
  <c r="Q35" i="1"/>
  <c r="T52" i="1"/>
  <c r="T55" i="1" s="1"/>
  <c r="T58" i="1" s="1"/>
  <c r="AM54" i="1"/>
  <c r="AP54" i="1"/>
  <c r="AO43" i="1"/>
  <c r="AO23" i="1"/>
  <c r="AL27" i="1"/>
  <c r="AL30" i="1" s="1"/>
  <c r="AL49" i="1" s="1"/>
  <c r="AL75" i="1" s="1"/>
  <c r="AL76" i="1" s="1"/>
  <c r="AN46" i="1"/>
  <c r="AN50" i="1" s="1"/>
  <c r="AO26" i="1"/>
  <c r="AL54" i="1"/>
  <c r="P61" i="1"/>
  <c r="P64" i="1" s="1"/>
  <c r="P35" i="1"/>
  <c r="AF119" i="1"/>
  <c r="AE123" i="1"/>
  <c r="AD35" i="1"/>
  <c r="AD61" i="1"/>
  <c r="AG61" i="1"/>
  <c r="AG35" i="1"/>
  <c r="AO73" i="1"/>
  <c r="AP46" i="1"/>
  <c r="AP50" i="1" s="1"/>
  <c r="AP116" i="1"/>
  <c r="AP56" i="1"/>
  <c r="AP12" i="1"/>
  <c r="AP62" i="1"/>
  <c r="AP27" i="1"/>
  <c r="AP30" i="1" s="1"/>
  <c r="AP80" i="1"/>
  <c r="AM116" i="1"/>
  <c r="AM56" i="1"/>
  <c r="AM62" i="1"/>
  <c r="AM12" i="1"/>
  <c r="W35" i="1"/>
  <c r="W61" i="1"/>
  <c r="V75" i="1"/>
  <c r="V76" i="1" s="1"/>
  <c r="V52" i="1"/>
  <c r="V55" i="1" s="1"/>
  <c r="V58" i="1" s="1"/>
  <c r="Z49" i="1"/>
  <c r="AE115" i="1"/>
  <c r="AA117" i="1"/>
  <c r="AO29" i="1"/>
  <c r="AK60" i="1"/>
  <c r="AJ75" i="1"/>
  <c r="AJ76" i="1" s="1"/>
  <c r="AJ52" i="1"/>
  <c r="AJ55" i="1" s="1"/>
  <c r="AJ58" i="1" s="1"/>
  <c r="U61" i="1"/>
  <c r="U35" i="1"/>
  <c r="AL60" i="1"/>
  <c r="AB119" i="1"/>
  <c r="AB122" i="1" s="1"/>
  <c r="AB124" i="1" s="1"/>
  <c r="W122" i="1"/>
  <c r="W124" i="1" s="1"/>
  <c r="AE112" i="1"/>
  <c r="AG119" i="1"/>
  <c r="AG122" i="1" s="1"/>
  <c r="AG75" i="1"/>
  <c r="AG76" i="1" s="1"/>
  <c r="AG52" i="1"/>
  <c r="AG55" i="1" s="1"/>
  <c r="AG58" i="1" s="1"/>
  <c r="AM105" i="1"/>
  <c r="AM94" i="1"/>
  <c r="AN94" i="1"/>
  <c r="AO92" i="1"/>
  <c r="AO94" i="1" s="1"/>
  <c r="AN105" i="1"/>
  <c r="AO105" i="1" s="1"/>
  <c r="AK80" i="1"/>
  <c r="AP60" i="1"/>
  <c r="AO71" i="1"/>
  <c r="AO25" i="1"/>
  <c r="AO45" i="1"/>
  <c r="Z35" i="1" l="1"/>
  <c r="AE117" i="1"/>
  <c r="AL57" i="1"/>
  <c r="AL63" i="1"/>
  <c r="AJ17" i="1"/>
  <c r="AJ18" i="1" s="1"/>
  <c r="AM58" i="1"/>
  <c r="U52" i="1"/>
  <c r="U55" i="1" s="1"/>
  <c r="U58" i="1" s="1"/>
  <c r="AK63" i="1"/>
  <c r="AL31" i="1"/>
  <c r="AL33" i="1" s="1"/>
  <c r="AL61" i="1" s="1"/>
  <c r="AM57" i="1"/>
  <c r="AL106" i="1"/>
  <c r="AN57" i="1"/>
  <c r="AG124" i="1"/>
  <c r="AJ122" i="1"/>
  <c r="AO119" i="1"/>
  <c r="AO124" i="1" s="1"/>
  <c r="AK124" i="1"/>
  <c r="AP49" i="1"/>
  <c r="Q66" i="1"/>
  <c r="Q64" i="1"/>
  <c r="Y68" i="1"/>
  <c r="AJ64" i="1"/>
  <c r="AJ66" i="1"/>
  <c r="AJ68" i="1" s="1"/>
  <c r="AK49" i="1"/>
  <c r="AO30" i="1"/>
  <c r="AO31" i="1" s="1"/>
  <c r="AO33" i="1" s="1"/>
  <c r="AK67" i="1"/>
  <c r="AK15" i="1"/>
  <c r="AK17" i="1" s="1"/>
  <c r="AK18" i="1" s="1"/>
  <c r="AK123" i="1"/>
  <c r="AP16" i="1"/>
  <c r="AK13" i="1"/>
  <c r="AO60" i="1"/>
  <c r="AO104" i="1"/>
  <c r="AO106" i="1" s="1"/>
  <c r="AN106" i="1"/>
  <c r="AM106" i="1"/>
  <c r="AO54" i="1"/>
  <c r="AC66" i="1"/>
  <c r="AC87" i="1" s="1"/>
  <c r="AC90" i="1" s="1"/>
  <c r="AC64" i="1"/>
  <c r="AE64" i="1"/>
  <c r="AE66" i="1"/>
  <c r="AE68" i="1" s="1"/>
  <c r="X68" i="1"/>
  <c r="AF64" i="1"/>
  <c r="AF66" i="1"/>
  <c r="AN52" i="1"/>
  <c r="AN55" i="1" s="1"/>
  <c r="AN58" i="1" s="1"/>
  <c r="U64" i="1"/>
  <c r="U66" i="1"/>
  <c r="U68" i="1" s="1"/>
  <c r="W64" i="1"/>
  <c r="W66" i="1"/>
  <c r="Y87" i="1" s="1"/>
  <c r="AP57" i="1"/>
  <c r="V68" i="1"/>
  <c r="AL67" i="1"/>
  <c r="AL123" i="1"/>
  <c r="AL13" i="1"/>
  <c r="AL15" i="1"/>
  <c r="AL17" i="1" s="1"/>
  <c r="AL18" i="1" s="1"/>
  <c r="R64" i="1"/>
  <c r="R66" i="1"/>
  <c r="AM61" i="1"/>
  <c r="AM35" i="1"/>
  <c r="AL35" i="1"/>
  <c r="AF124" i="1"/>
  <c r="AJ119" i="1"/>
  <c r="V124" i="1"/>
  <c r="Z122" i="1"/>
  <c r="Z124" i="1" s="1"/>
  <c r="AA124" i="1"/>
  <c r="AE122" i="1"/>
  <c r="AB66" i="1"/>
  <c r="AB87" i="1" s="1"/>
  <c r="AB90" i="1" s="1"/>
  <c r="AB64" i="1"/>
  <c r="AE119" i="1"/>
  <c r="AP112" i="1"/>
  <c r="AO116" i="1"/>
  <c r="Z52" i="1"/>
  <c r="Z55" i="1" s="1"/>
  <c r="Z58" i="1" s="1"/>
  <c r="Z75" i="1"/>
  <c r="Z76" i="1" s="1"/>
  <c r="AI66" i="1"/>
  <c r="AI64" i="1"/>
  <c r="S64" i="1"/>
  <c r="S66" i="1"/>
  <c r="AP31" i="1"/>
  <c r="AP61" i="1" s="1"/>
  <c r="AL52" i="1"/>
  <c r="AL55" i="1" s="1"/>
  <c r="AL58" i="1" s="1"/>
  <c r="AN123" i="1"/>
  <c r="AN67" i="1"/>
  <c r="AN15" i="1"/>
  <c r="AN17" i="1" s="1"/>
  <c r="AN18" i="1" s="1"/>
  <c r="AN13" i="1"/>
  <c r="AO50" i="1"/>
  <c r="AP123" i="1"/>
  <c r="AP67" i="1"/>
  <c r="AP13" i="1"/>
  <c r="AP15" i="1"/>
  <c r="AO46" i="1"/>
  <c r="AP63" i="1"/>
  <c r="AG64" i="1"/>
  <c r="AG66" i="1"/>
  <c r="AM67" i="1"/>
  <c r="AM13" i="1"/>
  <c r="AM123" i="1"/>
  <c r="AM15" i="1"/>
  <c r="AM17" i="1" s="1"/>
  <c r="AM18" i="1" s="1"/>
  <c r="AD66" i="1"/>
  <c r="AD64" i="1"/>
  <c r="Z66" i="1"/>
  <c r="Z68" i="1" s="1"/>
  <c r="Z64" i="1"/>
  <c r="AN63" i="1"/>
  <c r="AK57" i="1"/>
  <c r="AK106" i="1"/>
  <c r="AN31" i="1"/>
  <c r="AN33" i="1" s="1"/>
  <c r="AP106" i="1"/>
  <c r="AK31" i="1"/>
  <c r="AK33" i="1" s="1"/>
  <c r="T64" i="1"/>
  <c r="T66" i="1"/>
  <c r="AM63" i="1"/>
  <c r="AH64" i="1"/>
  <c r="AH66" i="1"/>
  <c r="AO27" i="1"/>
  <c r="AO62" i="1"/>
  <c r="AO12" i="1"/>
  <c r="AO56" i="1"/>
  <c r="W87" i="1" l="1"/>
  <c r="W90" i="1" s="1"/>
  <c r="AJ124" i="1"/>
  <c r="AO63" i="1"/>
  <c r="AO57" i="1"/>
  <c r="AO61" i="1"/>
  <c r="AO35" i="1"/>
  <c r="AF68" i="1"/>
  <c r="AI87" i="1"/>
  <c r="AH87" i="1"/>
  <c r="AH90" i="1" s="1"/>
  <c r="AD68" i="1"/>
  <c r="AP17" i="1"/>
  <c r="AP18" i="1" s="1"/>
  <c r="AP117" i="1"/>
  <c r="Z87" i="1"/>
  <c r="Z90" i="1" s="1"/>
  <c r="Y90" i="1"/>
  <c r="AO123" i="1"/>
  <c r="AP119" i="1"/>
  <c r="AK35" i="1"/>
  <c r="AK61" i="1"/>
  <c r="AL66" i="1"/>
  <c r="AL64" i="1"/>
  <c r="AO67" i="1"/>
  <c r="AO15" i="1"/>
  <c r="AO17" i="1" s="1"/>
  <c r="AO18" i="1" s="1"/>
  <c r="AO13" i="1"/>
  <c r="AN35" i="1"/>
  <c r="AN61" i="1"/>
  <c r="AM64" i="1"/>
  <c r="AM66" i="1"/>
  <c r="AA87" i="1"/>
  <c r="AA90" i="1" s="1"/>
  <c r="W68" i="1"/>
  <c r="AK75" i="1"/>
  <c r="AO49" i="1"/>
  <c r="AO52" i="1" s="1"/>
  <c r="AO55" i="1" s="1"/>
  <c r="AO58" i="1" s="1"/>
  <c r="AK52" i="1"/>
  <c r="AK55" i="1" s="1"/>
  <c r="AK58" i="1" s="1"/>
  <c r="T87" i="1"/>
  <c r="S87" i="1"/>
  <c r="S90" i="1" s="1"/>
  <c r="R87" i="1"/>
  <c r="R90" i="1" s="1"/>
  <c r="Q87" i="1"/>
  <c r="Q90" i="1" s="1"/>
  <c r="AP66" i="1"/>
  <c r="AP64" i="1"/>
  <c r="AF87" i="1"/>
  <c r="AF90" i="1" s="1"/>
  <c r="AB68" i="1"/>
  <c r="AD87" i="1"/>
  <c r="V87" i="1"/>
  <c r="V90" i="1" s="1"/>
  <c r="AH68" i="1"/>
  <c r="AE124" i="1"/>
  <c r="AP75" i="1"/>
  <c r="AP52" i="1"/>
  <c r="AP55" i="1" s="1"/>
  <c r="AP58" i="1" s="1"/>
  <c r="AG68" i="1"/>
  <c r="AI68" i="1"/>
  <c r="AC68" i="1"/>
  <c r="AG87" i="1"/>
  <c r="AG90" i="1" s="1"/>
  <c r="X87" i="1"/>
  <c r="X90" i="1" s="1"/>
  <c r="T68" i="1"/>
  <c r="AO66" i="1" l="1"/>
  <c r="AO68" i="1" s="1"/>
  <c r="AO64" i="1"/>
  <c r="AE87" i="1"/>
  <c r="AE90" i="1" s="1"/>
  <c r="AD90" i="1"/>
  <c r="AM68" i="1"/>
  <c r="AP68" i="1"/>
  <c r="AP76" i="1"/>
  <c r="AN64" i="1"/>
  <c r="AN66" i="1"/>
  <c r="AL68" i="1"/>
  <c r="AK66" i="1"/>
  <c r="AK64" i="1"/>
  <c r="AJ87" i="1"/>
  <c r="AJ90" i="1" s="1"/>
  <c r="AI90" i="1"/>
  <c r="AO75" i="1"/>
  <c r="AO76" i="1" s="1"/>
  <c r="AK76" i="1"/>
  <c r="U87" i="1"/>
  <c r="U90" i="1" s="1"/>
  <c r="T90" i="1"/>
  <c r="AP124" i="1"/>
  <c r="AN68" i="1" l="1"/>
  <c r="AN87" i="1"/>
  <c r="AK68" i="1"/>
  <c r="AL87" i="1"/>
  <c r="AL90" i="1" s="1"/>
  <c r="AK87" i="1"/>
  <c r="AK90" i="1" s="1"/>
  <c r="AM87" i="1"/>
  <c r="AM90" i="1" s="1"/>
  <c r="AP87" i="1"/>
  <c r="AP90" i="1" s="1"/>
  <c r="AO87" i="1" l="1"/>
  <c r="AO90" i="1" s="1"/>
  <c r="AN90" i="1"/>
</calcChain>
</file>

<file path=xl/sharedStrings.xml><?xml version="1.0" encoding="utf-8"?>
<sst xmlns="http://schemas.openxmlformats.org/spreadsheetml/2006/main" count="224" uniqueCount="116">
  <si>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</si>
  <si>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</si>
  <si>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</si>
  <si>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</si>
  <si>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</si>
  <si>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</si>
  <si>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</si>
  <si>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</si>
  <si>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</si>
  <si>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</si>
  <si>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</si>
  <si>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</si>
  <si>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</si>
  <si>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</si>
  <si>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</si>
  <si>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</si>
  <si>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</si>
  <si>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</si>
  <si>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</si>
  <si>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t>
  </si>
  <si>
    <t>Restructuring costs</t>
  </si>
  <si>
    <t>Integration costs</t>
  </si>
  <si>
    <t>Cost for Long-term Incentive Programs (LTIP)</t>
  </si>
  <si>
    <t>Operational currency gains/losses</t>
  </si>
  <si>
    <t>Acquisition costs</t>
  </si>
  <si>
    <t>Other adjustments</t>
  </si>
  <si>
    <t>Total items affecting EBITDA comparability</t>
  </si>
  <si>
    <t>Adjusted EBITDA</t>
  </si>
  <si>
    <t>EBITDA</t>
  </si>
  <si>
    <t>- Adjusted for items affecting EBITDA comparability</t>
  </si>
  <si>
    <t>Diluted weighted average number of shares</t>
  </si>
  <si>
    <t>Adjusted EBITDA per share, (1) divided with (2) * 1,000,000, SEK</t>
  </si>
  <si>
    <t>Free cashflow per share, R12</t>
  </si>
  <si>
    <t>Cash flow from operating activities, R12</t>
  </si>
  <si>
    <t>Net investments in property, plant and equipment and intangible assets, R12</t>
  </si>
  <si>
    <t>Diluted weighted average number of shares, R12</t>
  </si>
  <si>
    <t>Free cashflow per share R12, (1+2) divided with (3)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</si>
  <si>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</si>
  <si>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</si>
  <si>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</si>
  <si>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</si>
  <si>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</si>
  <si>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</si>
  <si>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</si>
  <si>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</si>
  <si>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</si>
  <si>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</si>
  <si>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</si>
  <si>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</si>
  <si>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</si>
  <si>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</si>
  <si>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</si>
  <si>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</si>
  <si>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</si>
  <si>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</si>
  <si>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</si>
  <si>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</si>
  <si>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</si>
  <si>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</si>
  <si>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</si>
  <si>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</si>
  <si>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</si>
  <si>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Adjusted OPEX, operating expenses</t>
  </si>
  <si>
    <t>Other external costs</t>
  </si>
  <si>
    <t>Employee benefits expenses</t>
  </si>
  <si>
    <t>Work performed by the entity and capitalized</t>
  </si>
  <si>
    <t>Operating income</t>
  </si>
  <si>
    <t xml:space="preserve">Other operating costs </t>
  </si>
  <si>
    <t>Adjusted OPEX, total</t>
  </si>
  <si>
    <t>Net debt</t>
  </si>
  <si>
    <t>Non-current liabilities, interest bearing</t>
  </si>
  <si>
    <t>Current liabilities, interest bearing</t>
  </si>
  <si>
    <t>Total interest bearing liabilities</t>
  </si>
  <si>
    <t>- Less Cash and cash equivalents</t>
  </si>
  <si>
    <t>Total Net debt</t>
  </si>
  <si>
    <t>IFRS16 adjustments</t>
  </si>
  <si>
    <t>Net Debt excl. IFRS16 adjustments</t>
  </si>
  <si>
    <t>Net debt/Adjusted EBITDA R12M</t>
  </si>
  <si>
    <t>Net debt excl. IFRS16 adjustments (1)</t>
  </si>
  <si>
    <t>Adjusted EBITDA R12M (2)</t>
  </si>
  <si>
    <t>Adjusted EBITDA R12M Proforma</t>
  </si>
  <si>
    <t>- IFRS16 adjusted EBITDA R12</t>
  </si>
  <si>
    <t>Net debt/Adjusted EBITDA R12M, (1) divided with (2),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</si>
  <si>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</si>
  <si>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</si>
  <si>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</si>
  <si>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</si>
  <si>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</si>
  <si>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</si>
  <si>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</si>
  <si>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</si>
  <si>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</si>
  <si>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</si>
  <si>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</si>
  <si>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Return on equity, (1) divided with (2), %</t>
  </si>
  <si>
    <t>Equity/assets ratio</t>
  </si>
  <si>
    <t>Total equity (1)</t>
  </si>
  <si>
    <t>Total assets (2)</t>
  </si>
  <si>
    <t>Equity/assets ratio, (1) divided with (2), %</t>
  </si>
  <si>
    <t>Cash flow from operating activities after investments</t>
  </si>
  <si>
    <t>Cash flow from operating activities (1)</t>
  </si>
  <si>
    <t xml:space="preserve">Net investments in property, plant and equipment and intangible assets </t>
  </si>
  <si>
    <t>Cash flow from operating activities after investments (1 - 2)</t>
  </si>
  <si>
    <t>Organic growth Net sales</t>
  </si>
  <si>
    <t>Net sales (same period last year) (1)</t>
  </si>
  <si>
    <t>Acquisitions (2)</t>
  </si>
  <si>
    <t>FX (3)</t>
  </si>
  <si>
    <t>Organic growth (4)</t>
  </si>
  <si>
    <t>Net sales (5)</t>
  </si>
  <si>
    <t>Organic growth Net sales, (4) divided with (1), %</t>
  </si>
  <si>
    <t>Organic growth Gross profit</t>
  </si>
  <si>
    <t>Gross profit (same period last year) (1)</t>
  </si>
  <si>
    <t>Gross profit (5)</t>
  </si>
  <si>
    <t>Organic growth Gross profit, (4) divided with (1), %</t>
  </si>
  <si>
    <t>Adjusted EBITDA per share (* Adj Ebitda per share was replaced as a financial target in November 2024.)</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</si>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</sst>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
  </numFmts>
  <fonts count="11" x14ac:knownFonts="1">
    <font>
      <sz val="10"/>
      <name val="Arial"/>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
      <sz val="7"/>
      <color theme="1"/>
      <name val="Atlas Grotesk Regular"/>
      <family val="3"/>
    </font>
    <font>
      <b/>
      <sz val="7"/>
      <color rgb="FFFF0000"/>
      <name val="Atlas Grotesk Regular"/>
      <family val="3"/>
    </font>
    <font>
      <b/>
      <sz val="7"/>
      <color theme="1"/>
      <name val="Atlas Grotesk Regular"/>
      <family val="3"/>
    </font>
    <font>
      <b/>
      <sz val="7"/>
      <name val="Atlas Grotesk Regular"/>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style="hair">
        <color indexed="64"/>
      </right>
      <top/>
      <bottom style="hair">
        <color indexed="64"/>
      </bottom>
      <diagonal/>
    </border>
  </borders>
  <cellStyleXfs count="3">
    <xf numFmtId="0" fontId="0" fillId="0" borderId="0"/>
    <xf numFmtId="9" fontId="6" fillId="0" borderId="0" applyFont="0" applyFill="0" applyBorder="0" applyAlignment="0" applyProtection="0"/>
    <xf numFmtId="0" fontId="5" fillId="0" borderId="0"/>
  </cellStyleXfs>
  <cellXfs count="92">
    <xf numFmtId="0" fontId="0" fillId="0" borderId="0" xfId="0"/>
    <xf numFmtId="3" fontId="1" fillId="0" borderId="0" xfId="0" applyNumberFormat="1" applyFont="1"/>
    <xf numFmtId="0" fontId="1" fillId="0" borderId="0" xfId="0" applyFont="1"/>
    <xf numFmtId="3" fontId="2" fillId="0" borderId="0" xfId="0" applyNumberFormat="1" applyFont="1"/>
    <xf numFmtId="0" fontId="2" fillId="0" borderId="0" xfId="0" applyFont="1"/>
    <xf numFmtId="0" fontId="3" fillId="2" borderId="1" xfId="0" applyFont="1" applyFill="1" applyBorder="1"/>
    <xf numFmtId="3" fontId="4" fillId="2" borderId="2" xfId="0" applyNumberFormat="1" applyFont="1" applyFill="1" applyBorder="1"/>
    <xf numFmtId="0" fontId="4" fillId="2" borderId="2" xfId="0" applyFont="1" applyFill="1" applyBorder="1"/>
    <xf numFmtId="0" fontId="1" fillId="0" borderId="0" xfId="0" applyFont="1" applyAlignment="1">
      <alignment wrapText="1"/>
    </xf>
    <xf numFmtId="164" fontId="1" fillId="0" borderId="0" xfId="0" applyNumberFormat="1" applyFont="1" applyAlignment="1">
      <alignment wrapText="1"/>
    </xf>
    <xf numFmtId="3" fontId="3" fillId="3" borderId="4" xfId="0" applyNumberFormat="1" applyFont="1" applyFill="1" applyBorder="1"/>
    <xf numFmtId="3" fontId="3" fillId="3" borderId="3" xfId="0" applyNumberFormat="1" applyFont="1" applyFill="1" applyBorder="1"/>
    <xf numFmtId="0" fontId="3" fillId="4" borderId="3" xfId="0" applyFont="1" applyFill="1" applyBorder="1" applyAlignment="1">
      <alignment horizontal="center"/>
    </xf>
    <xf numFmtId="3" fontId="3" fillId="3" borderId="5" xfId="0" applyNumberFormat="1" applyFont="1" applyFill="1" applyBorder="1"/>
    <xf numFmtId="0" fontId="3" fillId="4" borderId="6" xfId="0" applyFont="1" applyFill="1" applyBorder="1" applyAlignment="1">
      <alignment horizontal="right"/>
    </xf>
    <xf numFmtId="165" fontId="1" fillId="0" borderId="0" xfId="0" applyNumberFormat="1" applyFont="1"/>
    <xf numFmtId="0" fontId="1" fillId="0" borderId="1" xfId="2" applyFont="1" applyBorder="1" applyProtection="1">
      <protection locked="0"/>
    </xf>
    <xf numFmtId="164" fontId="1" fillId="0" borderId="7" xfId="0" applyNumberFormat="1" applyFont="1" applyBorder="1"/>
    <xf numFmtId="164" fontId="1" fillId="5" borderId="8" xfId="0" applyNumberFormat="1" applyFont="1" applyFill="1" applyBorder="1"/>
    <xf numFmtId="164" fontId="1" fillId="0" borderId="8" xfId="0" applyNumberFormat="1" applyFont="1" applyBorder="1"/>
    <xf numFmtId="0" fontId="1" fillId="0" borderId="1" xfId="2" quotePrefix="1" applyFont="1" applyBorder="1" applyProtection="1">
      <protection locked="0"/>
    </xf>
    <xf numFmtId="0" fontId="2" fillId="0" borderId="1" xfId="2" applyFont="1" applyBorder="1" applyProtection="1">
      <protection locked="0"/>
    </xf>
    <xf numFmtId="164" fontId="2" fillId="0" borderId="7" xfId="0" applyNumberFormat="1" applyFont="1" applyBorder="1"/>
    <xf numFmtId="164" fontId="2" fillId="5" borderId="8" xfId="0" applyNumberFormat="1" applyFont="1" applyFill="1" applyBorder="1"/>
    <xf numFmtId="164" fontId="2" fillId="5" borderId="7" xfId="0" applyNumberFormat="1" applyFont="1" applyFill="1" applyBorder="1"/>
    <xf numFmtId="166" fontId="2" fillId="0" borderId="7" xfId="1" applyNumberFormat="1" applyFont="1" applyBorder="1"/>
    <xf numFmtId="166" fontId="2" fillId="5" borderId="8" xfId="1" applyNumberFormat="1" applyFont="1" applyFill="1" applyBorder="1"/>
    <xf numFmtId="166" fontId="2" fillId="5" borderId="7" xfId="1" applyNumberFormat="1" applyFont="1" applyFill="1" applyBorder="1"/>
    <xf numFmtId="3" fontId="3" fillId="6" borderId="4" xfId="0" applyNumberFormat="1" applyFont="1" applyFill="1" applyBorder="1"/>
    <xf numFmtId="0" fontId="2" fillId="4" borderId="6" xfId="0" applyFont="1" applyFill="1" applyBorder="1" applyAlignment="1">
      <alignment horizontal="right"/>
    </xf>
    <xf numFmtId="164" fontId="1" fillId="0" borderId="9" xfId="0" applyNumberFormat="1" applyFont="1" applyBorder="1"/>
    <xf numFmtId="164" fontId="1" fillId="5" borderId="9" xfId="0" applyNumberFormat="1" applyFont="1" applyFill="1" applyBorder="1"/>
    <xf numFmtId="164" fontId="1" fillId="5" borderId="8" xfId="1" applyNumberFormat="1" applyFont="1" applyFill="1" applyBorder="1"/>
    <xf numFmtId="2" fontId="1" fillId="5" borderId="8" xfId="1" applyNumberFormat="1" applyFont="1" applyFill="1" applyBorder="1"/>
    <xf numFmtId="166" fontId="2" fillId="0" borderId="8" xfId="1" applyNumberFormat="1" applyFont="1" applyFill="1" applyBorder="1"/>
    <xf numFmtId="3" fontId="3" fillId="4" borderId="4" xfId="0" applyNumberFormat="1" applyFont="1" applyFill="1" applyBorder="1"/>
    <xf numFmtId="164" fontId="1" fillId="0" borderId="7" xfId="0" applyNumberFormat="1" applyFont="1" applyBorder="1" applyAlignment="1">
      <alignment horizontal="right"/>
    </xf>
    <xf numFmtId="4" fontId="1" fillId="5" borderId="8" xfId="0" applyNumberFormat="1" applyFont="1" applyFill="1" applyBorder="1"/>
    <xf numFmtId="164" fontId="1" fillId="0" borderId="10" xfId="0" applyNumberFormat="1" applyFont="1" applyBorder="1" applyAlignment="1">
      <alignment horizontal="right"/>
    </xf>
    <xf numFmtId="164" fontId="1" fillId="0" borderId="10" xfId="0" applyNumberFormat="1" applyFont="1" applyBorder="1"/>
    <xf numFmtId="164" fontId="7" fillId="0" borderId="7" xfId="0" applyNumberFormat="1" applyFont="1" applyBorder="1"/>
    <xf numFmtId="164" fontId="1" fillId="5" borderId="8" xfId="0" applyNumberFormat="1" applyFont="1" applyFill="1" applyBorder="1" applyAlignment="1">
      <alignment horizontal="right"/>
    </xf>
    <xf numFmtId="164" fontId="2" fillId="0" borderId="8" xfId="0" applyNumberFormat="1" applyFont="1" applyBorder="1"/>
    <xf numFmtId="4" fontId="2" fillId="5" borderId="8" xfId="0" applyNumberFormat="1" applyFont="1" applyFill="1" applyBorder="1"/>
    <xf numFmtId="164" fontId="1" fillId="5" borderId="7" xfId="0" applyNumberFormat="1" applyFont="1" applyFill="1" applyBorder="1"/>
    <xf numFmtId="164" fontId="4" fillId="0" borderId="8" xfId="0" applyNumberFormat="1" applyFont="1" applyBorder="1"/>
    <xf numFmtId="164" fontId="1" fillId="0" borderId="11" xfId="0" applyNumberFormat="1" applyFont="1" applyBorder="1"/>
    <xf numFmtId="3" fontId="1" fillId="0" borderId="12" xfId="0" applyNumberFormat="1" applyFont="1" applyBorder="1"/>
    <xf numFmtId="3" fontId="1" fillId="5" borderId="12" xfId="0" applyNumberFormat="1" applyFont="1" applyFill="1" applyBorder="1"/>
    <xf numFmtId="3" fontId="1" fillId="0" borderId="12" xfId="0" applyNumberFormat="1" applyFont="1" applyBorder="1" applyAlignment="1">
      <alignment horizontal="right"/>
    </xf>
    <xf numFmtId="3" fontId="1" fillId="5" borderId="8" xfId="0" applyNumberFormat="1" applyFont="1" applyFill="1" applyBorder="1"/>
    <xf numFmtId="3" fontId="4" fillId="0" borderId="12" xfId="0" applyNumberFormat="1" applyFont="1" applyBorder="1" applyAlignment="1">
      <alignment horizontal="right"/>
    </xf>
    <xf numFmtId="4" fontId="2" fillId="0" borderId="8" xfId="0" applyNumberFormat="1" applyFont="1" applyBorder="1"/>
    <xf numFmtId="4" fontId="2" fillId="5" borderId="7" xfId="0" applyNumberFormat="1" applyFont="1" applyFill="1" applyBorder="1"/>
    <xf numFmtId="4" fontId="2" fillId="5" borderId="12" xfId="0" applyNumberFormat="1" applyFont="1" applyFill="1" applyBorder="1"/>
    <xf numFmtId="4" fontId="8" fillId="0" borderId="8" xfId="0" applyNumberFormat="1" applyFont="1" applyBorder="1"/>
    <xf numFmtId="164" fontId="4" fillId="5" borderId="7" xfId="0" applyNumberFormat="1" applyFont="1" applyFill="1" applyBorder="1"/>
    <xf numFmtId="0" fontId="1" fillId="0" borderId="11" xfId="2" applyFont="1" applyBorder="1" applyProtection="1">
      <protection locked="0"/>
    </xf>
    <xf numFmtId="164" fontId="1" fillId="0" borderId="13" xfId="0" applyNumberFormat="1" applyFont="1" applyBorder="1"/>
    <xf numFmtId="164" fontId="1" fillId="5" borderId="13" xfId="0" applyNumberFormat="1" applyFont="1" applyFill="1" applyBorder="1"/>
    <xf numFmtId="164" fontId="1" fillId="0" borderId="12" xfId="0" applyNumberFormat="1" applyFont="1" applyBorder="1"/>
    <xf numFmtId="164" fontId="4" fillId="0" borderId="12" xfId="0" applyNumberFormat="1" applyFont="1" applyBorder="1"/>
    <xf numFmtId="3" fontId="4" fillId="0" borderId="12" xfId="0" applyNumberFormat="1" applyFont="1" applyBorder="1"/>
    <xf numFmtId="3" fontId="4" fillId="5" borderId="8" xfId="0" applyNumberFormat="1" applyFont="1" applyFill="1" applyBorder="1"/>
    <xf numFmtId="4" fontId="8" fillId="5" borderId="8" xfId="0" applyNumberFormat="1" applyFont="1" applyFill="1" applyBorder="1"/>
    <xf numFmtId="164" fontId="7" fillId="5" borderId="8" xfId="0" applyNumberFormat="1" applyFont="1" applyFill="1" applyBorder="1"/>
    <xf numFmtId="164" fontId="1" fillId="5" borderId="7" xfId="0" applyNumberFormat="1" applyFont="1" applyFill="1" applyBorder="1" applyAlignment="1">
      <alignment horizontal="right"/>
    </xf>
    <xf numFmtId="164" fontId="7" fillId="0" borderId="7" xfId="0" applyNumberFormat="1" applyFont="1" applyBorder="1" applyAlignment="1">
      <alignment horizontal="right"/>
    </xf>
    <xf numFmtId="164" fontId="9" fillId="0" borderId="7" xfId="0" applyNumberFormat="1" applyFont="1" applyBorder="1"/>
    <xf numFmtId="164" fontId="9" fillId="5" borderId="7" xfId="0" applyNumberFormat="1" applyFont="1" applyFill="1" applyBorder="1"/>
    <xf numFmtId="166" fontId="2" fillId="0" borderId="8" xfId="1" applyNumberFormat="1" applyFont="1" applyBorder="1"/>
    <xf numFmtId="3" fontId="3" fillId="2" borderId="4" xfId="0" applyNumberFormat="1" applyFont="1" applyFill="1" applyBorder="1"/>
    <xf numFmtId="164" fontId="4" fillId="0" borderId="9" xfId="0" applyNumberFormat="1" applyFont="1" applyBorder="1"/>
    <xf numFmtId="164" fontId="4" fillId="5" borderId="8" xfId="0" applyNumberFormat="1" applyFont="1" applyFill="1" applyBorder="1"/>
    <xf numFmtId="167" fontId="2" fillId="5" borderId="8" xfId="1" applyNumberFormat="1" applyFont="1" applyFill="1" applyBorder="1"/>
    <xf numFmtId="164" fontId="2" fillId="0" borderId="10" xfId="0" applyNumberFormat="1" applyFont="1" applyBorder="1"/>
    <xf numFmtId="164" fontId="2" fillId="5" borderId="10" xfId="0" applyNumberFormat="1" applyFont="1" applyFill="1" applyBorder="1"/>
    <xf numFmtId="164" fontId="1" fillId="5" borderId="10" xfId="0" applyNumberFormat="1" applyFont="1" applyFill="1" applyBorder="1"/>
    <xf numFmtId="164" fontId="2" fillId="5" borderId="9" xfId="0" applyNumberFormat="1" applyFont="1" applyFill="1" applyBorder="1"/>
    <xf numFmtId="165" fontId="2" fillId="0" borderId="0" xfId="0" applyNumberFormat="1" applyFont="1"/>
    <xf numFmtId="164" fontId="7" fillId="0" borderId="8" xfId="0" applyNumberFormat="1" applyFont="1" applyBorder="1"/>
    <xf numFmtId="0" fontId="1" fillId="0" borderId="1" xfId="2" quotePrefix="1" applyFont="1" applyBorder="1" applyAlignment="1" applyProtection="1">
      <alignment wrapText="1"/>
      <protection locked="0"/>
    </xf>
    <xf numFmtId="0" fontId="10" fillId="0" borderId="1" xfId="2" applyFont="1" applyBorder="1" applyAlignment="1" applyProtection="1">
      <alignment wrapText="1"/>
      <protection locked="0"/>
    </xf>
    <xf numFmtId="9" fontId="2" fillId="0" borderId="8" xfId="1" applyFont="1" applyBorder="1"/>
    <xf numFmtId="9" fontId="2" fillId="5" borderId="8" xfId="1" applyFont="1" applyFill="1" applyBorder="1"/>
    <xf numFmtId="166" fontId="1" fillId="0" borderId="0" xfId="1" applyNumberFormat="1" applyFont="1"/>
    <xf numFmtId="0" fontId="1" fillId="0" borderId="0" xfId="1" applyNumberFormat="1" applyFont="1"/>
    <xf numFmtId="164" fontId="1" fillId="0" borderId="8" xfId="0" applyNumberFormat="1" applyFont="1" applyBorder="1" applyAlignment="1">
      <alignment horizontal="right"/>
    </xf>
    <xf numFmtId="164" fontId="10" fillId="0" borderId="8" xfId="0" applyNumberFormat="1" applyFont="1" applyBorder="1" applyAlignment="1">
      <alignment horizontal="right"/>
    </xf>
    <xf numFmtId="0" fontId="3" fillId="4" borderId="3" xfId="0" applyFont="1" applyFill="1" applyBorder="1" applyAlignment="1">
      <alignment horizontal="center"/>
    </xf>
    <xf numFmtId="0" fontId="1" fillId="0" borderId="3" xfId="0" applyFont="1" applyBorder="1" applyAlignment="1">
      <alignment horizontal="left" wrapText="1"/>
    </xf>
    <xf numFmtId="1" fontId="3" fillId="4" borderId="3" xfId="0" applyNumberFormat="1" applyFont="1" applyFill="1" applyBorder="1" applyAlignment="1">
      <alignment horizontal="center"/>
    </xf>
  </cellXfs>
  <cellStyles count="3">
    <cellStyle name="Normal" xfId="0" builtinId="0"/>
    <cellStyle name="Normal_ÅR" xfId="2" xr:uid="{3161EB06-10A4-4148-8A07-4AD6487CC4C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962284</xdr:colOff>
      <xdr:row>3</xdr:row>
      <xdr:rowOff>2478</xdr:rowOff>
    </xdr:to>
    <xdr:pic>
      <xdr:nvPicPr>
        <xdr:cNvPr id="2" name="Picture 1">
          <a:extLst>
            <a:ext uri="{FF2B5EF4-FFF2-40B4-BE49-F238E27FC236}">
              <a16:creationId xmlns:a16="http://schemas.microsoft.com/office/drawing/2014/main" id="{A165099D-F2E1-4AE2-A81D-EC1D859545E8}"/>
            </a:ext>
          </a:extLst>
        </xdr:cNvPr>
        <xdr:cNvPicPr>
          <a:picLocks noChangeAspect="1"/>
        </xdr:cNvPicPr>
      </xdr:nvPicPr>
      <xdr:blipFill>
        <a:blip xmlns:r="http://schemas.openxmlformats.org/officeDocument/2006/relationships" r:embed="rId1"/>
        <a:stretch>
          <a:fillRect/>
        </a:stretch>
      </xdr:blipFill>
      <xdr:spPr>
        <a:xfrm>
          <a:off x="65098" y="0"/>
          <a:ext cx="897186"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sheetData sheetId="4"/>
      <sheetData sheetId="5" refreshError="1"/>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A05B0-8F50-48D0-AF01-5CACA0D212D2}">
  <dimension ref="A1:AQ132"/>
  <sheetViews>
    <sheetView showGridLines="0" tabSelected="1" zoomScaleNormal="100" zoomScaleSheetLayoutView="144" workbookViewId="0">
      <pane xSplit="1" ySplit="9" topLeftCell="T19" activePane="bottomRight" state="frozen"/>
      <selection activeCell="H1" sqref="H1"/>
      <selection pane="topRight" activeCell="I1" sqref="I1"/>
      <selection pane="bottomLeft" activeCell="H19" sqref="H19"/>
      <selection pane="bottomRight" activeCell="AV31" sqref="AV31"/>
    </sheetView>
  </sheetViews>
  <sheetFormatPr defaultColWidth="9.28515625" defaultRowHeight="13.15" customHeight="1" outlineLevelCol="1" x14ac:dyDescent="0.15"/>
  <cols>
    <col min="1" max="1" width="61.28515625" style="1" customWidth="1"/>
    <col min="2" max="2" width="8.28515625" style="1" hidden="1" customWidth="1" outlineLevel="1"/>
    <col min="3" max="3" width="8.28515625" style="2" hidden="1" customWidth="1" outlineLevel="1"/>
    <col min="4" max="4" width="8.28515625" style="1" hidden="1" customWidth="1" outlineLevel="1"/>
    <col min="5" max="6" width="8.28515625" style="2" hidden="1" customWidth="1" outlineLevel="1"/>
    <col min="7" max="10" width="8.28515625" style="1" hidden="1" customWidth="1" outlineLevel="1"/>
    <col min="11" max="11" width="8.7109375" style="2" hidden="1" customWidth="1" outlineLevel="1"/>
    <col min="12" max="25" width="10.42578125" style="1" hidden="1" customWidth="1" outlineLevel="1"/>
    <col min="26" max="26" width="9.42578125" style="1" hidden="1" customWidth="1" outlineLevel="1"/>
    <col min="27" max="27" width="10.42578125" style="1" hidden="1" customWidth="1" outlineLevel="1"/>
    <col min="28" max="28" width="12.5703125" style="1" hidden="1" customWidth="1" outlineLevel="1"/>
    <col min="29" max="30" width="10.42578125" style="1" hidden="1" customWidth="1" outlineLevel="1"/>
    <col min="31" max="31" width="11.28515625" style="1" hidden="1" customWidth="1" outlineLevel="1"/>
    <col min="32" max="35" width="10.85546875" style="2" hidden="1" customWidth="1" outlineLevel="1"/>
    <col min="36" max="36" width="13" style="2" hidden="1" customWidth="1" outlineLevel="1"/>
    <col min="37" max="37" width="13" style="2" customWidth="1" collapsed="1"/>
    <col min="38" max="40" width="13" style="2" customWidth="1"/>
    <col min="41" max="41" width="11.5703125" style="2" customWidth="1" collapsed="1"/>
    <col min="42" max="42" width="13" style="2" customWidth="1" collapsed="1"/>
    <col min="43" max="16384" width="9.28515625" style="2"/>
  </cols>
  <sheetData>
    <row r="1" spans="1:43" ht="7.5" customHeight="1" x14ac:dyDescent="0.15"/>
    <row r="2" spans="1:43" ht="12" customHeight="1" x14ac:dyDescent="0.15">
      <c r="B2" s="3"/>
      <c r="C2" s="3"/>
      <c r="D2" s="3"/>
      <c r="E2" s="4"/>
      <c r="F2" s="3"/>
      <c r="K2" s="3"/>
    </row>
    <row r="3" spans="1:43" ht="10.5" customHeight="1" x14ac:dyDescent="0.15">
      <c r="C3" s="1"/>
      <c r="F3" s="1"/>
      <c r="K3" s="1"/>
    </row>
    <row r="4" spans="1:43" ht="18.75" customHeight="1" x14ac:dyDescent="0.15">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c r="AF4" s="6"/>
      <c r="AG4" s="6"/>
      <c r="AH4" s="6"/>
      <c r="AI4" s="6"/>
      <c r="AJ4" s="6"/>
    </row>
    <row r="5" spans="1:43" ht="93" customHeight="1" x14ac:dyDescent="0.15">
      <c r="A5" s="90" t="s">
        <v>1</v>
      </c>
      <c r="B5" s="90"/>
      <c r="C5" s="90"/>
      <c r="D5" s="90"/>
      <c r="E5" s="90"/>
      <c r="F5" s="90"/>
      <c r="G5" s="90"/>
      <c r="H5" s="90"/>
      <c r="I5" s="90"/>
      <c r="J5" s="90"/>
      <c r="K5" s="90"/>
      <c r="L5" s="90"/>
      <c r="M5" s="90"/>
      <c r="N5" s="90"/>
      <c r="O5" s="90"/>
      <c r="P5" s="90"/>
      <c r="Q5" s="90"/>
      <c r="R5" s="90"/>
      <c r="S5" s="90"/>
      <c r="T5" s="90"/>
      <c r="U5" s="90"/>
      <c r="V5" s="2"/>
      <c r="W5" s="2"/>
      <c r="X5" s="2"/>
      <c r="Y5" s="2"/>
      <c r="Z5" s="2"/>
      <c r="AA5" s="2"/>
      <c r="AB5" s="2"/>
      <c r="AC5" s="2"/>
      <c r="AD5" s="2"/>
      <c r="AE5" s="2"/>
    </row>
    <row r="6" spans="1:43" ht="7.5" customHeight="1" x14ac:dyDescent="0.15">
      <c r="A6" s="2"/>
      <c r="B6" s="8"/>
      <c r="C6" s="8"/>
      <c r="D6" s="8"/>
      <c r="E6" s="8"/>
      <c r="F6" s="8"/>
      <c r="G6" s="8"/>
      <c r="H6" s="8"/>
      <c r="I6" s="8"/>
      <c r="J6" s="8"/>
      <c r="K6" s="8"/>
      <c r="L6" s="8"/>
      <c r="M6" s="8"/>
      <c r="N6" s="8"/>
      <c r="O6" s="8"/>
      <c r="P6" s="8"/>
      <c r="Q6" s="8"/>
      <c r="R6" s="8"/>
      <c r="S6" s="8"/>
      <c r="T6" s="8"/>
      <c r="U6" s="9"/>
      <c r="V6" s="8"/>
      <c r="W6" s="8"/>
      <c r="X6" s="8"/>
      <c r="Y6" s="8"/>
      <c r="Z6" s="8"/>
      <c r="AA6" s="8"/>
      <c r="AB6" s="8"/>
      <c r="AC6" s="8"/>
      <c r="AD6" s="8"/>
      <c r="AE6" s="8"/>
    </row>
    <row r="7" spans="1:43" ht="11.25" customHeight="1" x14ac:dyDescent="0.15">
      <c r="A7" s="10"/>
      <c r="B7" s="91">
        <v>2017</v>
      </c>
      <c r="C7" s="91"/>
      <c r="D7" s="91"/>
      <c r="E7" s="91"/>
      <c r="F7" s="11"/>
      <c r="G7" s="91">
        <v>2018</v>
      </c>
      <c r="H7" s="91"/>
      <c r="I7" s="91"/>
      <c r="J7" s="91"/>
      <c r="K7" s="11"/>
      <c r="L7" s="91">
        <v>2019</v>
      </c>
      <c r="M7" s="91"/>
      <c r="N7" s="91"/>
      <c r="O7" s="91"/>
      <c r="P7" s="11"/>
      <c r="Q7" s="89">
        <v>2020</v>
      </c>
      <c r="R7" s="89"/>
      <c r="S7" s="89"/>
      <c r="T7" s="89"/>
      <c r="U7" s="11"/>
      <c r="V7" s="89">
        <v>2021</v>
      </c>
      <c r="W7" s="89"/>
      <c r="X7" s="89"/>
      <c r="Y7" s="89"/>
      <c r="Z7" s="11"/>
      <c r="AA7" s="89">
        <v>2022</v>
      </c>
      <c r="AB7" s="89"/>
      <c r="AC7" s="89"/>
      <c r="AD7" s="89"/>
      <c r="AE7" s="11"/>
      <c r="AF7" s="89">
        <v>2023</v>
      </c>
      <c r="AG7" s="89"/>
      <c r="AH7" s="89"/>
      <c r="AI7" s="89"/>
      <c r="AJ7" s="11"/>
      <c r="AK7" s="89">
        <v>2024</v>
      </c>
      <c r="AL7" s="89"/>
      <c r="AM7" s="89"/>
      <c r="AN7" s="89"/>
      <c r="AO7" s="11"/>
      <c r="AP7" s="12">
        <v>2025</v>
      </c>
    </row>
    <row r="8" spans="1:43" ht="13.35" customHeight="1" x14ac:dyDescent="0.15">
      <c r="A8" s="13" t="s">
        <v>2</v>
      </c>
      <c r="B8" s="14" t="s">
        <v>3</v>
      </c>
      <c r="C8" s="14" t="s">
        <v>4</v>
      </c>
      <c r="D8" s="14" t="s">
        <v>5</v>
      </c>
      <c r="E8" s="14" t="s">
        <v>6</v>
      </c>
      <c r="F8" s="14">
        <v>2017</v>
      </c>
      <c r="G8" s="14" t="s">
        <v>3</v>
      </c>
      <c r="H8" s="14" t="s">
        <v>4</v>
      </c>
      <c r="I8" s="14" t="s">
        <v>5</v>
      </c>
      <c r="J8" s="14" t="s">
        <v>6</v>
      </c>
      <c r="K8" s="14">
        <v>2018</v>
      </c>
      <c r="L8" s="14" t="s">
        <v>3</v>
      </c>
      <c r="M8" s="14" t="s">
        <v>4</v>
      </c>
      <c r="N8" s="14" t="s">
        <v>5</v>
      </c>
      <c r="O8" s="14" t="s">
        <v>6</v>
      </c>
      <c r="P8" s="14">
        <v>2019</v>
      </c>
      <c r="Q8" s="14" t="s">
        <v>3</v>
      </c>
      <c r="R8" s="14" t="s">
        <v>4</v>
      </c>
      <c r="S8" s="14" t="s">
        <v>5</v>
      </c>
      <c r="T8" s="14" t="s">
        <v>6</v>
      </c>
      <c r="U8" s="14">
        <v>2020</v>
      </c>
      <c r="V8" s="14" t="s">
        <v>3</v>
      </c>
      <c r="W8" s="14" t="s">
        <v>4</v>
      </c>
      <c r="X8" s="14" t="s">
        <v>5</v>
      </c>
      <c r="Y8" s="14" t="s">
        <v>6</v>
      </c>
      <c r="Z8" s="14">
        <v>2021</v>
      </c>
      <c r="AA8" s="14" t="s">
        <v>3</v>
      </c>
      <c r="AB8" s="14" t="s">
        <v>4</v>
      </c>
      <c r="AC8" s="14" t="s">
        <v>5</v>
      </c>
      <c r="AD8" s="14" t="s">
        <v>6</v>
      </c>
      <c r="AE8" s="14">
        <v>2022</v>
      </c>
      <c r="AF8" s="14" t="s">
        <v>3</v>
      </c>
      <c r="AG8" s="14" t="s">
        <v>4</v>
      </c>
      <c r="AH8" s="14" t="s">
        <v>5</v>
      </c>
      <c r="AI8" s="14" t="s">
        <v>6</v>
      </c>
      <c r="AJ8" s="14">
        <v>2023</v>
      </c>
      <c r="AK8" s="14" t="s">
        <v>3</v>
      </c>
      <c r="AL8" s="14" t="s">
        <v>4</v>
      </c>
      <c r="AM8" s="14" t="s">
        <v>5</v>
      </c>
      <c r="AN8" s="14" t="s">
        <v>6</v>
      </c>
      <c r="AO8" s="14">
        <v>2024</v>
      </c>
      <c r="AP8" s="14" t="s">
        <v>3</v>
      </c>
    </row>
    <row r="9" spans="1:43" ht="13.35" customHeight="1" x14ac:dyDescent="0.15">
      <c r="A9" s="10" t="s">
        <v>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5"/>
    </row>
    <row r="10" spans="1:43" ht="13.35" customHeight="1" x14ac:dyDescent="0.15">
      <c r="A10" s="16" t="s">
        <v>8</v>
      </c>
      <c r="B10" s="17">
        <v>622.19408499999997</v>
      </c>
      <c r="C10" s="17">
        <v>745.21679200000005</v>
      </c>
      <c r="D10" s="17">
        <v>781.36544600000002</v>
      </c>
      <c r="E10" s="17">
        <v>909.302278</v>
      </c>
      <c r="F10" s="18">
        <v>3058.078602</v>
      </c>
      <c r="G10" s="17">
        <v>858.62143400000002</v>
      </c>
      <c r="H10" s="17">
        <v>997.39879399999995</v>
      </c>
      <c r="I10" s="17">
        <v>979.28671299999996</v>
      </c>
      <c r="J10" s="17">
        <v>1151.3364529999999</v>
      </c>
      <c r="K10" s="18">
        <v>3986.6433940000002</v>
      </c>
      <c r="L10" s="17">
        <v>1101.7656910000001</v>
      </c>
      <c r="M10" s="17">
        <v>1176.6513399999999</v>
      </c>
      <c r="N10" s="17">
        <v>1216.4445860000001</v>
      </c>
      <c r="O10" s="17">
        <v>1540.690895</v>
      </c>
      <c r="P10" s="18">
        <v>5035.5525120000002</v>
      </c>
      <c r="Q10" s="17">
        <v>1624.2100740000001</v>
      </c>
      <c r="R10" s="17">
        <v>1621.8653059999999</v>
      </c>
      <c r="S10" s="17">
        <v>1777.7483159999999</v>
      </c>
      <c r="T10" s="19">
        <v>2999.5</v>
      </c>
      <c r="U10" s="18">
        <v>8023.3</v>
      </c>
      <c r="V10" s="19">
        <v>3349.9</v>
      </c>
      <c r="W10" s="17">
        <v>3682.1786329734</v>
      </c>
      <c r="X10" s="17">
        <v>3937.7421318587003</v>
      </c>
      <c r="Y10" s="19">
        <v>5207.4489999999996</v>
      </c>
      <c r="Z10" s="18">
        <f>+V10+W10+X10+Y10</f>
        <v>16177.269764832101</v>
      </c>
      <c r="AA10" s="19">
        <v>6549.8153865130998</v>
      </c>
      <c r="AB10" s="17">
        <v>6614.5028985743002</v>
      </c>
      <c r="AC10" s="17">
        <v>7196.3</v>
      </c>
      <c r="AD10" s="19">
        <v>7361.2</v>
      </c>
      <c r="AE10" s="18">
        <f>+AA10+AB10+AC10+AD10</f>
        <v>27721.8182850874</v>
      </c>
      <c r="AF10" s="19">
        <v>6927.3</v>
      </c>
      <c r="AG10" s="17">
        <v>7020.6</v>
      </c>
      <c r="AH10" s="17">
        <v>7265.1</v>
      </c>
      <c r="AI10" s="19">
        <v>7532.3</v>
      </c>
      <c r="AJ10" s="18">
        <f>+AF10+AG10+AH10+AI10</f>
        <v>28745.3</v>
      </c>
      <c r="AK10" s="17">
        <v>6792.0902465237004</v>
      </c>
      <c r="AL10" s="17">
        <v>7040.6541344954003</v>
      </c>
      <c r="AM10" s="17">
        <v>7149.8479312084</v>
      </c>
      <c r="AN10" s="17">
        <v>7729.298161901198</v>
      </c>
      <c r="AO10" s="18">
        <f t="shared" ref="AO10:AO11" si="0">SUM(AK10:AN10)</f>
        <v>28711.890474128697</v>
      </c>
      <c r="AP10" s="17">
        <v>7048.5079476856999</v>
      </c>
      <c r="AQ10" s="15"/>
    </row>
    <row r="11" spans="1:43" ht="13.35" customHeight="1" x14ac:dyDescent="0.15">
      <c r="A11" s="20" t="s">
        <v>9</v>
      </c>
      <c r="B11" s="17">
        <v>-430.89032099999997</v>
      </c>
      <c r="C11" s="17">
        <v>-554.49926600000003</v>
      </c>
      <c r="D11" s="17">
        <v>-583.22093600000005</v>
      </c>
      <c r="E11" s="17">
        <v>-709.453305</v>
      </c>
      <c r="F11" s="18">
        <v>-2278.0638269999999</v>
      </c>
      <c r="G11" s="17">
        <v>-658.57158800000002</v>
      </c>
      <c r="H11" s="17">
        <v>-748.81573300000002</v>
      </c>
      <c r="I11" s="17">
        <v>-729.39950699999997</v>
      </c>
      <c r="J11" s="17">
        <v>-841.45184300000005</v>
      </c>
      <c r="K11" s="18">
        <v>-2978.238672</v>
      </c>
      <c r="L11" s="17">
        <v>-812.20146999999997</v>
      </c>
      <c r="M11" s="17">
        <v>-855.62650799999994</v>
      </c>
      <c r="N11" s="17">
        <v>-872.87288899999999</v>
      </c>
      <c r="O11" s="17">
        <v>-1100.7</v>
      </c>
      <c r="P11" s="18">
        <v>-3641.4491670000002</v>
      </c>
      <c r="Q11" s="17">
        <v>-1177.5158449999999</v>
      </c>
      <c r="R11" s="17">
        <v>-1161.5760809999999</v>
      </c>
      <c r="S11" s="17">
        <v>-1297.13248</v>
      </c>
      <c r="T11" s="19">
        <v>-2203.8000000000002</v>
      </c>
      <c r="U11" s="18">
        <v>-5840</v>
      </c>
      <c r="V11" s="19">
        <v>-2529.9</v>
      </c>
      <c r="W11" s="17">
        <v>-2812.84</v>
      </c>
      <c r="X11" s="17">
        <v>-3042.1864563245999</v>
      </c>
      <c r="Y11" s="19">
        <v>-3859.5070000000001</v>
      </c>
      <c r="Z11" s="18">
        <f t="shared" ref="Z11" si="1">+V11+W11+X11+Y11</f>
        <v>-12244.433456324599</v>
      </c>
      <c r="AA11" s="19">
        <v>-4453.7480438153998</v>
      </c>
      <c r="AB11" s="17">
        <v>-4677.7615140531007</v>
      </c>
      <c r="AC11" s="17">
        <v>-4834.8999999999996</v>
      </c>
      <c r="AD11" s="19">
        <v>-4945.3</v>
      </c>
      <c r="AE11" s="18">
        <f t="shared" ref="AE11" si="2">+AA11+AB11+AC11+AD11</f>
        <v>-18911.7095578685</v>
      </c>
      <c r="AF11" s="19">
        <v>-4667.1000000000004</v>
      </c>
      <c r="AG11" s="17">
        <v>-4698.6000000000004</v>
      </c>
      <c r="AH11" s="17">
        <v>-4831.8</v>
      </c>
      <c r="AI11" s="19">
        <v>-5006.01</v>
      </c>
      <c r="AJ11" s="18">
        <f t="shared" ref="AJ11" si="3">+AF11+AG11+AH11+AI11</f>
        <v>-19203.510000000002</v>
      </c>
      <c r="AK11" s="17">
        <v>-4480.4149005269992</v>
      </c>
      <c r="AL11" s="17">
        <v>-4654.6479197890994</v>
      </c>
      <c r="AM11" s="17">
        <v>-4744.0958247819008</v>
      </c>
      <c r="AN11" s="17">
        <v>-5147.325156900697</v>
      </c>
      <c r="AO11" s="18">
        <f t="shared" si="0"/>
        <v>-19026.483801998696</v>
      </c>
      <c r="AP11" s="17">
        <v>-4640.9959079543005</v>
      </c>
      <c r="AQ11" s="15"/>
    </row>
    <row r="12" spans="1:43" ht="13.35" customHeight="1" x14ac:dyDescent="0.15">
      <c r="A12" s="21" t="s">
        <v>10</v>
      </c>
      <c r="B12" s="22">
        <v>191.303764</v>
      </c>
      <c r="C12" s="22">
        <v>190.71752600000002</v>
      </c>
      <c r="D12" s="22">
        <v>198.14450999999997</v>
      </c>
      <c r="E12" s="22">
        <v>199.848973</v>
      </c>
      <c r="F12" s="23">
        <v>780.0147750000001</v>
      </c>
      <c r="G12" s="22">
        <v>200.049846</v>
      </c>
      <c r="H12" s="22">
        <v>248.58306099999993</v>
      </c>
      <c r="I12" s="22">
        <v>249.88720599999999</v>
      </c>
      <c r="J12" s="22">
        <v>309.88460999999984</v>
      </c>
      <c r="K12" s="23">
        <v>1008.4047220000002</v>
      </c>
      <c r="L12" s="22">
        <v>289.56422100000009</v>
      </c>
      <c r="M12" s="22">
        <v>321.02483199999995</v>
      </c>
      <c r="N12" s="22">
        <v>343.57169700000009</v>
      </c>
      <c r="O12" s="22">
        <v>439.94259499999998</v>
      </c>
      <c r="P12" s="23">
        <v>1394.103345</v>
      </c>
      <c r="Q12" s="22">
        <v>446.69422900000018</v>
      </c>
      <c r="R12" s="22">
        <v>460.28922499999999</v>
      </c>
      <c r="S12" s="22">
        <v>480.61583599999994</v>
      </c>
      <c r="T12" s="22">
        <f t="shared" ref="T12:Z12" si="4">SUM(T10:T11)</f>
        <v>795.69999999999982</v>
      </c>
      <c r="U12" s="24">
        <f t="shared" si="4"/>
        <v>2183.3000000000002</v>
      </c>
      <c r="V12" s="22">
        <f t="shared" si="4"/>
        <v>820</v>
      </c>
      <c r="W12" s="22">
        <f t="shared" si="4"/>
        <v>869.33863297339985</v>
      </c>
      <c r="X12" s="22">
        <f t="shared" si="4"/>
        <v>895.55567553410037</v>
      </c>
      <c r="Y12" s="22">
        <f t="shared" si="4"/>
        <v>1347.9419999999996</v>
      </c>
      <c r="Z12" s="24">
        <f t="shared" si="4"/>
        <v>3932.8363085075016</v>
      </c>
      <c r="AA12" s="22">
        <f>SUM(AA10:AA11)</f>
        <v>2096.0673426977</v>
      </c>
      <c r="AB12" s="22">
        <f t="shared" ref="AB12:AP12" si="5">SUM(AB10:AB11)</f>
        <v>1936.7413845211995</v>
      </c>
      <c r="AC12" s="22">
        <f t="shared" si="5"/>
        <v>2361.4000000000005</v>
      </c>
      <c r="AD12" s="22">
        <f t="shared" si="5"/>
        <v>2415.8999999999996</v>
      </c>
      <c r="AE12" s="24">
        <f t="shared" si="5"/>
        <v>8810.1087272188997</v>
      </c>
      <c r="AF12" s="22">
        <f t="shared" si="5"/>
        <v>2260.1999999999998</v>
      </c>
      <c r="AG12" s="22">
        <f t="shared" si="5"/>
        <v>2322</v>
      </c>
      <c r="AH12" s="22">
        <f t="shared" si="5"/>
        <v>2433.3000000000002</v>
      </c>
      <c r="AI12" s="22">
        <f t="shared" si="5"/>
        <v>2526.29</v>
      </c>
      <c r="AJ12" s="24">
        <f t="shared" si="5"/>
        <v>9541.7899999999972</v>
      </c>
      <c r="AK12" s="22">
        <f t="shared" si="5"/>
        <v>2311.6753459967013</v>
      </c>
      <c r="AL12" s="22">
        <f t="shared" si="5"/>
        <v>2386.0062147063009</v>
      </c>
      <c r="AM12" s="22">
        <f t="shared" si="5"/>
        <v>2405.7521064264993</v>
      </c>
      <c r="AN12" s="22">
        <f t="shared" si="5"/>
        <v>2581.973005000501</v>
      </c>
      <c r="AO12" s="24">
        <f t="shared" si="5"/>
        <v>9685.4066721300005</v>
      </c>
      <c r="AP12" s="22">
        <f t="shared" si="5"/>
        <v>2407.5120397313995</v>
      </c>
      <c r="AQ12" s="15"/>
    </row>
    <row r="13" spans="1:43" ht="13.35" customHeight="1" x14ac:dyDescent="0.15">
      <c r="A13" s="21" t="s">
        <v>11</v>
      </c>
      <c r="B13" s="25">
        <v>0.30746638165163531</v>
      </c>
      <c r="C13" s="25">
        <v>0.255922206862993</v>
      </c>
      <c r="D13" s="25">
        <v>0.25358749995197505</v>
      </c>
      <c r="E13" s="25">
        <v>0.2197827695313439</v>
      </c>
      <c r="F13" s="26">
        <v>0.25506694775270533</v>
      </c>
      <c r="G13" s="25">
        <v>0.23298957850148427</v>
      </c>
      <c r="H13" s="25">
        <v>0.2492313631171284</v>
      </c>
      <c r="I13" s="25">
        <v>0.25517267076409317</v>
      </c>
      <c r="J13" s="25">
        <v>0.26915208772600191</v>
      </c>
      <c r="K13" s="26">
        <v>0.25294580486372947</v>
      </c>
      <c r="L13" s="25">
        <v>0.26281833185164966</v>
      </c>
      <c r="M13" s="25">
        <v>0.27282918999607819</v>
      </c>
      <c r="N13" s="25">
        <v>0.28243925038111029</v>
      </c>
      <c r="O13" s="25">
        <v>0.28554890304586372</v>
      </c>
      <c r="P13" s="26">
        <v>0.27685211139746324</v>
      </c>
      <c r="Q13" s="25">
        <v>0.27502244700398293</v>
      </c>
      <c r="R13" s="25">
        <v>0.28380237452344886</v>
      </c>
      <c r="S13" s="25">
        <v>0.27035088807250485</v>
      </c>
      <c r="T13" s="25">
        <f t="shared" ref="T13:AI13" si="6">T12/T10</f>
        <v>0.26527754625770955</v>
      </c>
      <c r="U13" s="27">
        <f t="shared" si="6"/>
        <v>0.27211995064375011</v>
      </c>
      <c r="V13" s="25">
        <f t="shared" si="6"/>
        <v>0.24478342637093645</v>
      </c>
      <c r="W13" s="25">
        <f t="shared" si="6"/>
        <v>0.2360935521130324</v>
      </c>
      <c r="X13" s="25">
        <f t="shared" si="6"/>
        <v>0.22742872578895321</v>
      </c>
      <c r="Y13" s="25">
        <f t="shared" si="6"/>
        <v>0.25884881445790436</v>
      </c>
      <c r="Z13" s="27">
        <f t="shared" si="6"/>
        <v>0.2431087795208266</v>
      </c>
      <c r="AA13" s="25">
        <f t="shared" si="6"/>
        <v>0.32001930115675753</v>
      </c>
      <c r="AB13" s="25">
        <f t="shared" si="6"/>
        <v>0.29280225804098559</v>
      </c>
      <c r="AC13" s="25">
        <f t="shared" si="6"/>
        <v>0.3281408501591096</v>
      </c>
      <c r="AD13" s="25">
        <f t="shared" si="6"/>
        <v>0.32819377275444217</v>
      </c>
      <c r="AE13" s="27">
        <f t="shared" si="6"/>
        <v>0.31780414389189565</v>
      </c>
      <c r="AF13" s="25">
        <f t="shared" si="6"/>
        <v>0.32627430600666923</v>
      </c>
      <c r="AG13" s="25">
        <f t="shared" si="6"/>
        <v>0.3307409623109136</v>
      </c>
      <c r="AH13" s="25">
        <f t="shared" si="6"/>
        <v>0.33493000784572824</v>
      </c>
      <c r="AI13" s="25">
        <f t="shared" si="6"/>
        <v>0.33539423549247904</v>
      </c>
      <c r="AJ13" s="27">
        <f>AJ12/AJ10</f>
        <v>0.33194261322720575</v>
      </c>
      <c r="AK13" s="25">
        <f t="shared" ref="AK13:AN13" si="7">AK12/AK10</f>
        <v>0.34034814940508973</v>
      </c>
      <c r="AL13" s="25">
        <f t="shared" si="7"/>
        <v>0.33888984874518402</v>
      </c>
      <c r="AM13" s="25">
        <f t="shared" si="7"/>
        <v>0.33647598236678883</v>
      </c>
      <c r="AN13" s="25">
        <f t="shared" si="7"/>
        <v>0.33405012342872353</v>
      </c>
      <c r="AO13" s="27">
        <f>AO12/AO10</f>
        <v>0.33733085882509861</v>
      </c>
      <c r="AP13" s="25">
        <f t="shared" ref="AP13" si="8">AP12/AP10</f>
        <v>0.34156335746516103</v>
      </c>
      <c r="AQ13" s="15"/>
    </row>
    <row r="14" spans="1:43" ht="13.35" customHeight="1" x14ac:dyDescent="0.15">
      <c r="A14" s="28" t="s">
        <v>12</v>
      </c>
      <c r="B14" s="14"/>
      <c r="C14" s="14"/>
      <c r="D14" s="14"/>
      <c r="E14" s="14"/>
      <c r="F14" s="14"/>
      <c r="G14" s="14"/>
      <c r="H14" s="14"/>
      <c r="I14" s="14"/>
      <c r="J14" s="14"/>
      <c r="K14" s="14"/>
      <c r="L14" s="14"/>
      <c r="M14" s="14"/>
      <c r="N14" s="14"/>
      <c r="O14" s="14"/>
      <c r="P14" s="14"/>
      <c r="Q14" s="14"/>
      <c r="R14" s="14"/>
      <c r="S14" s="14"/>
      <c r="T14" s="29"/>
      <c r="U14" s="29"/>
      <c r="V14" s="14"/>
      <c r="W14" s="14"/>
      <c r="X14" s="14"/>
      <c r="Y14" s="14"/>
      <c r="Z14" s="14"/>
      <c r="AA14" s="14"/>
      <c r="AB14" s="14"/>
      <c r="AC14" s="14"/>
      <c r="AD14" s="14"/>
      <c r="AE14" s="14"/>
      <c r="AF14" s="14"/>
      <c r="AG14" s="14"/>
      <c r="AH14" s="14"/>
      <c r="AI14" s="14"/>
      <c r="AJ14" s="14"/>
      <c r="AK14" s="14"/>
      <c r="AL14" s="14"/>
      <c r="AM14" s="14"/>
      <c r="AN14" s="14"/>
      <c r="AO14" s="14"/>
      <c r="AP14" s="14"/>
    </row>
    <row r="15" spans="1:43" ht="13.35" customHeight="1" x14ac:dyDescent="0.15">
      <c r="A15" s="16" t="s">
        <v>13</v>
      </c>
      <c r="B15" s="30">
        <v>191.303764</v>
      </c>
      <c r="C15" s="19">
        <v>190.71752600000002</v>
      </c>
      <c r="D15" s="19">
        <v>198.14450999999997</v>
      </c>
      <c r="E15" s="19">
        <v>199.848973</v>
      </c>
      <c r="F15" s="31">
        <v>780.0147750000001</v>
      </c>
      <c r="G15" s="30">
        <v>200.049846</v>
      </c>
      <c r="H15" s="19">
        <v>248.58306099999993</v>
      </c>
      <c r="I15" s="19">
        <v>249.88720599999999</v>
      </c>
      <c r="J15" s="19">
        <v>309.88460999999984</v>
      </c>
      <c r="K15" s="31">
        <v>1008.4047220000002</v>
      </c>
      <c r="L15" s="30">
        <v>289.56422100000009</v>
      </c>
      <c r="M15" s="19">
        <v>321.02483199999995</v>
      </c>
      <c r="N15" s="19">
        <v>343.57169700000009</v>
      </c>
      <c r="O15" s="19">
        <v>439.94259499999998</v>
      </c>
      <c r="P15" s="31">
        <v>1394.103345</v>
      </c>
      <c r="Q15" s="19">
        <f t="shared" ref="Q15:S15" si="9">Q12</f>
        <v>446.69422900000018</v>
      </c>
      <c r="R15" s="19">
        <f t="shared" si="9"/>
        <v>460.28922499999999</v>
      </c>
      <c r="S15" s="19">
        <f t="shared" si="9"/>
        <v>480.61583599999994</v>
      </c>
      <c r="T15" s="19">
        <f>T12</f>
        <v>795.69999999999982</v>
      </c>
      <c r="U15" s="32">
        <f>U12</f>
        <v>2183.3000000000002</v>
      </c>
      <c r="V15" s="19">
        <f>+V12</f>
        <v>820</v>
      </c>
      <c r="W15" s="19">
        <f>+W12</f>
        <v>869.33863297339985</v>
      </c>
      <c r="X15" s="19">
        <f>+X12</f>
        <v>895.55567553410037</v>
      </c>
      <c r="Y15" s="19">
        <f>+Y12</f>
        <v>1347.9419999999996</v>
      </c>
      <c r="Z15" s="33">
        <f>Z12</f>
        <v>3932.8363085075016</v>
      </c>
      <c r="AA15" s="19">
        <f>+AA12</f>
        <v>2096.0673426977</v>
      </c>
      <c r="AB15" s="19">
        <f>+AB12</f>
        <v>1936.7413845211995</v>
      </c>
      <c r="AC15" s="19">
        <f>+AC12</f>
        <v>2361.4000000000005</v>
      </c>
      <c r="AD15" s="19">
        <f>+AD12</f>
        <v>2415.8999999999996</v>
      </c>
      <c r="AE15" s="33">
        <f>AE12</f>
        <v>8810.1087272188997</v>
      </c>
      <c r="AF15" s="19">
        <f>+AF12</f>
        <v>2260.1999999999998</v>
      </c>
      <c r="AG15" s="19">
        <f>+AG12</f>
        <v>2322</v>
      </c>
      <c r="AH15" s="19">
        <f>+AH12</f>
        <v>2433.3000000000002</v>
      </c>
      <c r="AI15" s="19">
        <f>+AI12</f>
        <v>2526.29</v>
      </c>
      <c r="AJ15" s="33">
        <f>AJ12</f>
        <v>9541.7899999999972</v>
      </c>
      <c r="AK15" s="19">
        <f>+AK12</f>
        <v>2311.6753459967013</v>
      </c>
      <c r="AL15" s="19">
        <f>+AL12</f>
        <v>2386.0062147063009</v>
      </c>
      <c r="AM15" s="19">
        <f>+AM12</f>
        <v>2405.7521064264993</v>
      </c>
      <c r="AN15" s="19">
        <f>+AN12</f>
        <v>2581.973005000501</v>
      </c>
      <c r="AO15" s="18">
        <f>AO12</f>
        <v>9685.4066721300005</v>
      </c>
      <c r="AP15" s="19">
        <f>+AP12</f>
        <v>2407.5120397313995</v>
      </c>
    </row>
    <row r="16" spans="1:43" ht="13.35" customHeight="1" x14ac:dyDescent="0.15">
      <c r="A16" s="20" t="s">
        <v>14</v>
      </c>
      <c r="B16" s="19">
        <v>67.2</v>
      </c>
      <c r="C16" s="19">
        <v>64.400000000000006</v>
      </c>
      <c r="D16" s="19">
        <v>164.9</v>
      </c>
      <c r="E16" s="19">
        <v>189.4</v>
      </c>
      <c r="F16" s="18">
        <v>485.9</v>
      </c>
      <c r="G16" s="19">
        <v>191.303764</v>
      </c>
      <c r="H16" s="19">
        <v>190.71752600000002</v>
      </c>
      <c r="I16" s="19">
        <v>198.14450999999997</v>
      </c>
      <c r="J16" s="19">
        <v>199.848973</v>
      </c>
      <c r="K16" s="18">
        <v>780.0147750000001</v>
      </c>
      <c r="L16" s="19">
        <v>200.049846</v>
      </c>
      <c r="M16" s="19">
        <v>248.58306099999993</v>
      </c>
      <c r="N16" s="19">
        <v>249.88720599999999</v>
      </c>
      <c r="O16" s="19">
        <v>309.88460999999984</v>
      </c>
      <c r="P16" s="18">
        <v>1008.4047220000002</v>
      </c>
      <c r="Q16" s="19">
        <f t="shared" ref="Q16:T16" si="10">+L12</f>
        <v>289.56422100000009</v>
      </c>
      <c r="R16" s="19">
        <f t="shared" si="10"/>
        <v>321.02483199999995</v>
      </c>
      <c r="S16" s="19">
        <f t="shared" si="10"/>
        <v>343.57169700000009</v>
      </c>
      <c r="T16" s="19">
        <f t="shared" si="10"/>
        <v>439.94259499999998</v>
      </c>
      <c r="U16" s="18">
        <f>P12</f>
        <v>1394.103345</v>
      </c>
      <c r="V16" s="19">
        <f>+Q12</f>
        <v>446.69422900000018</v>
      </c>
      <c r="W16" s="19">
        <f>+R12</f>
        <v>460.28922499999999</v>
      </c>
      <c r="X16" s="19">
        <f>+S12</f>
        <v>480.61583599999994</v>
      </c>
      <c r="Y16" s="19">
        <f>+T12</f>
        <v>795.69999999999982</v>
      </c>
      <c r="Z16" s="18">
        <f>U12</f>
        <v>2183.3000000000002</v>
      </c>
      <c r="AA16" s="19">
        <f>+V12</f>
        <v>820</v>
      </c>
      <c r="AB16" s="19">
        <f>+W12</f>
        <v>869.33863297339985</v>
      </c>
      <c r="AC16" s="19">
        <f>+X12</f>
        <v>895.55567553410037</v>
      </c>
      <c r="AD16" s="19">
        <f>+Y12</f>
        <v>1347.9419999999996</v>
      </c>
      <c r="AE16" s="18">
        <f>Z12</f>
        <v>3932.8363085075016</v>
      </c>
      <c r="AF16" s="19">
        <f>+AA12</f>
        <v>2096.0673426977</v>
      </c>
      <c r="AG16" s="19">
        <f>+AB12</f>
        <v>1936.7413845211995</v>
      </c>
      <c r="AH16" s="19">
        <f>+AC12</f>
        <v>2361.4000000000005</v>
      </c>
      <c r="AI16" s="19">
        <f>+AD12</f>
        <v>2415.8999999999996</v>
      </c>
      <c r="AJ16" s="18">
        <f>AE12</f>
        <v>8810.1087272188997</v>
      </c>
      <c r="AK16" s="19">
        <f>+AF12</f>
        <v>2260.1999999999998</v>
      </c>
      <c r="AL16" s="19">
        <f>+AG12</f>
        <v>2322</v>
      </c>
      <c r="AM16" s="19">
        <f>+AH12</f>
        <v>2433.3000000000002</v>
      </c>
      <c r="AN16" s="19">
        <f>+AI12</f>
        <v>2526.29</v>
      </c>
      <c r="AO16" s="18">
        <f>AJ12</f>
        <v>9541.7899999999972</v>
      </c>
      <c r="AP16" s="19">
        <f>+AK12</f>
        <v>2311.6753459967013</v>
      </c>
    </row>
    <row r="17" spans="1:43" ht="13.35" customHeight="1" x14ac:dyDescent="0.15">
      <c r="A17" s="20" t="s">
        <v>15</v>
      </c>
      <c r="B17" s="19">
        <v>124.103764</v>
      </c>
      <c r="C17" s="19">
        <v>126.31752600000002</v>
      </c>
      <c r="D17" s="19">
        <v>33.244509999999963</v>
      </c>
      <c r="E17" s="19">
        <v>10.448972999999995</v>
      </c>
      <c r="F17" s="18">
        <v>294.11477500000012</v>
      </c>
      <c r="G17" s="19">
        <v>8.7460820000000012</v>
      </c>
      <c r="H17" s="19">
        <v>57.865534999999909</v>
      </c>
      <c r="I17" s="19">
        <v>51.742696000000024</v>
      </c>
      <c r="J17" s="19">
        <v>110.03563699999984</v>
      </c>
      <c r="K17" s="18">
        <v>228.38994700000012</v>
      </c>
      <c r="L17" s="19">
        <v>89.514375000000086</v>
      </c>
      <c r="M17" s="19">
        <v>72.441771000000017</v>
      </c>
      <c r="N17" s="19">
        <v>93.684491000000094</v>
      </c>
      <c r="O17" s="19">
        <v>130.05798500000014</v>
      </c>
      <c r="P17" s="18">
        <v>385.69862299999977</v>
      </c>
      <c r="Q17" s="19">
        <v>157.13000800000009</v>
      </c>
      <c r="R17" s="19">
        <v>139.26439300000004</v>
      </c>
      <c r="S17" s="19">
        <v>137.04413899999986</v>
      </c>
      <c r="T17" s="19">
        <f t="shared" ref="T17:Z17" si="11">T15-T16</f>
        <v>355.75740499999984</v>
      </c>
      <c r="U17" s="18">
        <f t="shared" si="11"/>
        <v>789.19665500000019</v>
      </c>
      <c r="V17" s="19">
        <f t="shared" si="11"/>
        <v>373.30577099999982</v>
      </c>
      <c r="W17" s="19">
        <f t="shared" si="11"/>
        <v>409.04940797339987</v>
      </c>
      <c r="X17" s="19">
        <f t="shared" si="11"/>
        <v>414.93983953410043</v>
      </c>
      <c r="Y17" s="19">
        <f t="shared" si="11"/>
        <v>552.24199999999973</v>
      </c>
      <c r="Z17" s="18">
        <f t="shared" si="11"/>
        <v>1749.5363085075014</v>
      </c>
      <c r="AA17" s="19">
        <f>AA15-AA16</f>
        <v>1276.0673426977</v>
      </c>
      <c r="AB17" s="19">
        <f t="shared" ref="AB17:AE17" si="12">AB15-AB16</f>
        <v>1067.4027515477997</v>
      </c>
      <c r="AC17" s="19">
        <f t="shared" si="12"/>
        <v>1465.8443244659002</v>
      </c>
      <c r="AD17" s="19">
        <f>AD15-AD16</f>
        <v>1067.9580000000001</v>
      </c>
      <c r="AE17" s="18">
        <f t="shared" si="12"/>
        <v>4877.2724187113981</v>
      </c>
      <c r="AF17" s="19">
        <f>AF15-AF16</f>
        <v>164.13265730229978</v>
      </c>
      <c r="AG17" s="19">
        <f t="shared" ref="AG17:AH17" si="13">AG15-AG16</f>
        <v>385.25861547880049</v>
      </c>
      <c r="AH17" s="19">
        <f t="shared" si="13"/>
        <v>71.899999999999636</v>
      </c>
      <c r="AI17" s="19">
        <f>AI15-AI16</f>
        <v>110.39000000000033</v>
      </c>
      <c r="AJ17" s="18">
        <f>AJ15-AJ16</f>
        <v>731.6812727810975</v>
      </c>
      <c r="AK17" s="19">
        <f>AK15-AK16</f>
        <v>51.475345996701435</v>
      </c>
      <c r="AL17" s="19">
        <f t="shared" ref="AL17:AM17" si="14">AL15-AL16</f>
        <v>64.006214706300852</v>
      </c>
      <c r="AM17" s="19">
        <f t="shared" si="14"/>
        <v>-27.547893573500914</v>
      </c>
      <c r="AN17" s="19">
        <f>AN15-AN16</f>
        <v>55.683005000500998</v>
      </c>
      <c r="AO17" s="18">
        <f>AO15-AO16</f>
        <v>143.61667213000328</v>
      </c>
      <c r="AP17" s="19">
        <f>AP15-AP16</f>
        <v>95.836693734698201</v>
      </c>
    </row>
    <row r="18" spans="1:43" ht="13.35" customHeight="1" x14ac:dyDescent="0.15">
      <c r="A18" s="21" t="s">
        <v>16</v>
      </c>
      <c r="B18" s="34">
        <v>1.8467822023809524</v>
      </c>
      <c r="C18" s="34">
        <v>1.9614522670807455</v>
      </c>
      <c r="D18" s="34">
        <v>0.20160406306852616</v>
      </c>
      <c r="E18" s="34">
        <v>5.5168812038014756E-2</v>
      </c>
      <c r="F18" s="26">
        <v>0.60529898127186688</v>
      </c>
      <c r="G18" s="34">
        <v>4.5718295433016157E-2</v>
      </c>
      <c r="H18" s="34">
        <v>0.30340963525292325</v>
      </c>
      <c r="I18" s="34">
        <v>0.26113615764575071</v>
      </c>
      <c r="J18" s="34">
        <v>0.55059395776829856</v>
      </c>
      <c r="K18" s="26">
        <v>0.29280207801191982</v>
      </c>
      <c r="L18" s="34">
        <v>0.44746035445585941</v>
      </c>
      <c r="M18" s="34">
        <v>0.29141877450772896</v>
      </c>
      <c r="N18" s="34">
        <v>0.37490711309165664</v>
      </c>
      <c r="O18" s="34">
        <v>0.41969810956407361</v>
      </c>
      <c r="P18" s="26">
        <v>0.38248395171636224</v>
      </c>
      <c r="Q18" s="34">
        <v>0.54264303599856711</v>
      </c>
      <c r="R18" s="34">
        <v>0.43381190212724746</v>
      </c>
      <c r="S18" s="34">
        <v>0.39888075821332808</v>
      </c>
      <c r="T18" s="34">
        <f t="shared" ref="T18:X18" si="15">T17/T16</f>
        <v>0.80864505743073101</v>
      </c>
      <c r="U18" s="26">
        <f t="shared" si="15"/>
        <v>0.56609623513958374</v>
      </c>
      <c r="V18" s="34">
        <f t="shared" si="15"/>
        <v>0.83570762003285182</v>
      </c>
      <c r="W18" s="34">
        <f t="shared" si="15"/>
        <v>0.88867908644483229</v>
      </c>
      <c r="X18" s="34">
        <f t="shared" si="15"/>
        <v>0.86335032775345433</v>
      </c>
      <c r="Y18" s="34">
        <f>Y17/Y16</f>
        <v>0.69403292698253094</v>
      </c>
      <c r="Z18" s="26">
        <f>Z17/Z16</f>
        <v>0.80132657376792071</v>
      </c>
      <c r="AA18" s="34">
        <f t="shared" ref="AA18:AC18" si="16">AA17/AA16</f>
        <v>1.5561796862167074</v>
      </c>
      <c r="AB18" s="34">
        <f t="shared" si="16"/>
        <v>1.2278331033063157</v>
      </c>
      <c r="AC18" s="34">
        <f t="shared" si="16"/>
        <v>1.6367986541894064</v>
      </c>
      <c r="AD18" s="34">
        <f>AD17/AD16</f>
        <v>0.79228779873318023</v>
      </c>
      <c r="AE18" s="26">
        <f>AE17/AE16</f>
        <v>1.240141220259001</v>
      </c>
      <c r="AF18" s="34">
        <f t="shared" ref="AF18:AH18" si="17">AF17/AF16</f>
        <v>7.8305049632163171E-2</v>
      </c>
      <c r="AG18" s="34">
        <f t="shared" si="17"/>
        <v>0.19892104261201812</v>
      </c>
      <c r="AH18" s="34">
        <f t="shared" si="17"/>
        <v>3.0448039298720937E-2</v>
      </c>
      <c r="AI18" s="34">
        <f>AI17/AI16</f>
        <v>4.5693116436938755E-2</v>
      </c>
      <c r="AJ18" s="26">
        <f>AJ17/AJ16</f>
        <v>8.3050197839280068E-2</v>
      </c>
      <c r="AK18" s="34">
        <f t="shared" ref="AK18:AM18" si="18">AK17/AK16</f>
        <v>2.2774686309486522E-2</v>
      </c>
      <c r="AL18" s="34">
        <f t="shared" si="18"/>
        <v>2.7565122612532668E-2</v>
      </c>
      <c r="AM18" s="34">
        <f t="shared" si="18"/>
        <v>-1.132120723852419E-2</v>
      </c>
      <c r="AN18" s="34">
        <f>AN17/AN16</f>
        <v>2.2041414485471183E-2</v>
      </c>
      <c r="AO18" s="26">
        <f>AO17/AO16</f>
        <v>1.5051334406856923E-2</v>
      </c>
      <c r="AP18" s="34">
        <f t="shared" ref="AP18" si="19">AP17/AP16</f>
        <v>4.1457678692064466E-2</v>
      </c>
    </row>
    <row r="19" spans="1:43" ht="13.35" customHeight="1" x14ac:dyDescent="0.15">
      <c r="A19" s="35" t="s">
        <v>17</v>
      </c>
      <c r="B19" s="14"/>
      <c r="C19" s="14"/>
      <c r="D19" s="14"/>
      <c r="E19" s="14"/>
      <c r="F19" s="14"/>
      <c r="G19" s="14"/>
      <c r="H19" s="14"/>
      <c r="I19" s="14"/>
      <c r="J19" s="14"/>
      <c r="K19" s="14"/>
      <c r="L19" s="14"/>
      <c r="M19" s="14"/>
      <c r="N19" s="14"/>
      <c r="O19" s="14"/>
      <c r="P19" s="14"/>
      <c r="Q19" s="14"/>
      <c r="R19" s="14"/>
      <c r="S19" s="14"/>
      <c r="T19" s="29"/>
      <c r="U19" s="29"/>
      <c r="V19" s="14"/>
      <c r="W19" s="14"/>
      <c r="X19" s="14"/>
      <c r="Y19" s="14"/>
      <c r="Z19" s="14"/>
      <c r="AA19" s="14"/>
      <c r="AB19" s="14"/>
      <c r="AC19" s="14"/>
      <c r="AD19" s="14"/>
      <c r="AE19" s="14"/>
      <c r="AF19" s="14"/>
      <c r="AG19" s="14"/>
      <c r="AH19" s="14"/>
      <c r="AI19" s="14"/>
      <c r="AJ19" s="14"/>
      <c r="AK19" s="14"/>
      <c r="AL19" s="14"/>
      <c r="AM19" s="14"/>
      <c r="AN19" s="14"/>
      <c r="AO19" s="14"/>
      <c r="AP19" s="14"/>
      <c r="AQ19" s="15"/>
    </row>
    <row r="20" spans="1:43" ht="13.35" customHeight="1" x14ac:dyDescent="0.15">
      <c r="A20" s="20" t="s">
        <v>18</v>
      </c>
      <c r="B20" s="36" t="s">
        <v>19</v>
      </c>
      <c r="C20" s="36" t="s">
        <v>19</v>
      </c>
      <c r="D20" s="36">
        <v>0.14299999999999999</v>
      </c>
      <c r="E20" s="36">
        <v>14.926648</v>
      </c>
      <c r="F20" s="18">
        <v>15.069568</v>
      </c>
      <c r="G20" s="36" t="s">
        <v>19</v>
      </c>
      <c r="H20" s="36" t="s">
        <v>19</v>
      </c>
      <c r="I20" s="36" t="s">
        <v>19</v>
      </c>
      <c r="J20" s="17">
        <v>42.017747999999997</v>
      </c>
      <c r="K20" s="18">
        <v>42.017747999999997</v>
      </c>
      <c r="L20" s="36" t="s">
        <v>19</v>
      </c>
      <c r="M20" s="36" t="s">
        <v>19</v>
      </c>
      <c r="N20" s="36" t="s">
        <v>19</v>
      </c>
      <c r="O20" s="36" t="s">
        <v>19</v>
      </c>
      <c r="P20" s="18">
        <f t="shared" ref="P20:P24" si="20">SUM(L20:O20)</f>
        <v>0</v>
      </c>
      <c r="Q20" s="17">
        <v>1.1E-5</v>
      </c>
      <c r="R20" s="17">
        <v>3.5286770000000001</v>
      </c>
      <c r="S20" s="17">
        <v>61.00461</v>
      </c>
      <c r="T20" s="17">
        <v>-0.2</v>
      </c>
      <c r="U20" s="18">
        <f>SUM(Q20:T20)</f>
        <v>64.333297999999999</v>
      </c>
      <c r="V20" s="17">
        <v>0.1</v>
      </c>
      <c r="W20" s="17">
        <v>8.97718604E-2</v>
      </c>
      <c r="X20" s="36" t="s">
        <v>19</v>
      </c>
      <c r="Y20" s="36" t="s">
        <v>19</v>
      </c>
      <c r="Z20" s="18">
        <f>SUM(V20:Y20)</f>
        <v>0.18977186039999999</v>
      </c>
      <c r="AA20" s="36" t="s">
        <v>19</v>
      </c>
      <c r="AB20" s="36" t="s">
        <v>19</v>
      </c>
      <c r="AC20" s="36" t="s">
        <v>19</v>
      </c>
      <c r="AD20" s="36">
        <v>0</v>
      </c>
      <c r="AE20" s="37">
        <f>SUM(AA20:AD20)</f>
        <v>0</v>
      </c>
      <c r="AF20" s="36">
        <v>-18.3</v>
      </c>
      <c r="AG20" s="36">
        <v>0</v>
      </c>
      <c r="AH20" s="36">
        <v>-8.52</v>
      </c>
      <c r="AI20" s="36">
        <v>0</v>
      </c>
      <c r="AJ20" s="18">
        <f>SUM(AF20:AI20)</f>
        <v>-26.82</v>
      </c>
      <c r="AK20" s="17">
        <v>2.4927100000000001E-5</v>
      </c>
      <c r="AL20" s="17">
        <v>-2.4927100000000001E-5</v>
      </c>
      <c r="AM20" s="17">
        <v>0</v>
      </c>
      <c r="AN20" s="17">
        <v>0</v>
      </c>
      <c r="AO20" s="18">
        <f t="shared" ref="AO20:AO24" si="21">SUM(AK20:AN20)</f>
        <v>0</v>
      </c>
      <c r="AP20" s="17">
        <v>0</v>
      </c>
      <c r="AQ20" s="15"/>
    </row>
    <row r="21" spans="1:43" ht="13.35" customHeight="1" x14ac:dyDescent="0.15">
      <c r="A21" s="20" t="s">
        <v>20</v>
      </c>
      <c r="B21" s="36" t="s">
        <v>19</v>
      </c>
      <c r="C21" s="36">
        <v>-15.094957000000001</v>
      </c>
      <c r="D21" s="36" t="s">
        <v>19</v>
      </c>
      <c r="E21" s="36" t="s">
        <v>19</v>
      </c>
      <c r="F21" s="18">
        <v>-15.048095</v>
      </c>
      <c r="G21" s="36" t="s">
        <v>19</v>
      </c>
      <c r="H21" s="36" t="s">
        <v>19</v>
      </c>
      <c r="I21" s="17">
        <v>8.8697350000000004</v>
      </c>
      <c r="J21" s="17">
        <v>1.4407E-2</v>
      </c>
      <c r="K21" s="18">
        <v>8.8841420000000006</v>
      </c>
      <c r="L21" s="36" t="s">
        <v>19</v>
      </c>
      <c r="M21" s="36" t="s">
        <v>19</v>
      </c>
      <c r="N21" s="17">
        <v>2.2629999999999998E-3</v>
      </c>
      <c r="O21" s="17">
        <v>-2.2629999999999998E-3</v>
      </c>
      <c r="P21" s="18">
        <f t="shared" si="20"/>
        <v>0</v>
      </c>
      <c r="Q21" s="36" t="s">
        <v>19</v>
      </c>
      <c r="R21" s="36" t="s">
        <v>19</v>
      </c>
      <c r="S21" s="36" t="s">
        <v>19</v>
      </c>
      <c r="T21" s="36" t="s">
        <v>19</v>
      </c>
      <c r="U21" s="18">
        <f t="shared" ref="U21" si="22">SUM(Q21:T21)</f>
        <v>0</v>
      </c>
      <c r="V21" s="17">
        <v>0</v>
      </c>
      <c r="W21" s="36" t="s">
        <v>19</v>
      </c>
      <c r="X21" s="36" t="s">
        <v>19</v>
      </c>
      <c r="Y21" s="36" t="s">
        <v>19</v>
      </c>
      <c r="Z21" s="18">
        <f t="shared" ref="Z21:Z24" si="23">SUM(V21:Y21)</f>
        <v>0</v>
      </c>
      <c r="AA21" s="36" t="s">
        <v>19</v>
      </c>
      <c r="AB21" s="36" t="s">
        <v>19</v>
      </c>
      <c r="AC21" s="36">
        <v>-18.5</v>
      </c>
      <c r="AD21" s="36">
        <v>-43.8</v>
      </c>
      <c r="AE21" s="37">
        <f t="shared" ref="AE21:AE26" si="24">SUM(AA21:AD21)</f>
        <v>-62.3</v>
      </c>
      <c r="AF21" s="36">
        <v>-5.6</v>
      </c>
      <c r="AG21" s="36">
        <v>-27.8</v>
      </c>
      <c r="AH21" s="36">
        <v>-13.94</v>
      </c>
      <c r="AI21" s="36">
        <v>0</v>
      </c>
      <c r="AJ21" s="18">
        <f t="shared" ref="AJ21:AJ26" si="25">SUM(AF21:AI21)</f>
        <v>-47.339999999999996</v>
      </c>
      <c r="AK21" s="17">
        <v>-17.669958549299999</v>
      </c>
      <c r="AL21" s="17">
        <v>-55.331995442300006</v>
      </c>
      <c r="AM21" s="17">
        <v>-11.286958425299986</v>
      </c>
      <c r="AN21" s="17">
        <v>-8.5511008104000155</v>
      </c>
      <c r="AO21" s="18">
        <f t="shared" si="21"/>
        <v>-92.840013227300005</v>
      </c>
      <c r="AP21" s="17">
        <v>-3.2778337422000003</v>
      </c>
      <c r="AQ21" s="15"/>
    </row>
    <row r="22" spans="1:43" ht="13.35" customHeight="1" x14ac:dyDescent="0.15">
      <c r="A22" s="20" t="s">
        <v>21</v>
      </c>
      <c r="B22" s="38">
        <v>-7.0090719999999997</v>
      </c>
      <c r="C22" s="38">
        <v>-3.8339439999999998</v>
      </c>
      <c r="D22" s="38">
        <v>-4.468</v>
      </c>
      <c r="E22" s="38">
        <v>-8.9274830000000005</v>
      </c>
      <c r="F22" s="31">
        <v>-24.238707000000002</v>
      </c>
      <c r="G22" s="39">
        <v>-7.2267840000000003</v>
      </c>
      <c r="H22" s="39">
        <v>-12.775376</v>
      </c>
      <c r="I22" s="39">
        <v>-4.5039579999999999</v>
      </c>
      <c r="J22" s="39">
        <v>-2.6680579999999998</v>
      </c>
      <c r="K22" s="31">
        <v>-27.174175999999999</v>
      </c>
      <c r="L22" s="36" t="s">
        <v>19</v>
      </c>
      <c r="M22" s="36" t="s">
        <v>19</v>
      </c>
      <c r="N22" s="36" t="s">
        <v>19</v>
      </c>
      <c r="O22" s="39">
        <v>-2.9568300000000001</v>
      </c>
      <c r="P22" s="18">
        <f t="shared" si="20"/>
        <v>-2.9568300000000001</v>
      </c>
      <c r="Q22" s="39">
        <v>-2.695459</v>
      </c>
      <c r="R22" s="39">
        <v>-8.7825740000000003</v>
      </c>
      <c r="S22" s="39">
        <v>-3.2548900000000001</v>
      </c>
      <c r="T22" s="39">
        <v>-75.400000000000006</v>
      </c>
      <c r="U22" s="18">
        <f>SUM(Q22:T22)</f>
        <v>-90.132923000000005</v>
      </c>
      <c r="V22" s="39">
        <v>-30.6</v>
      </c>
      <c r="W22" s="39">
        <v>-74.505287883799994</v>
      </c>
      <c r="X22" s="39">
        <v>-59.148082003599995</v>
      </c>
      <c r="Y22" s="39">
        <v>-66.156999999999996</v>
      </c>
      <c r="Z22" s="18">
        <f t="shared" si="23"/>
        <v>-230.41036988740001</v>
      </c>
      <c r="AA22" s="39">
        <v>-58.710929093300003</v>
      </c>
      <c r="AB22" s="39">
        <v>-66.037803327300011</v>
      </c>
      <c r="AC22" s="39">
        <v>-60.9</v>
      </c>
      <c r="AD22" s="39">
        <v>-66.900000000000006</v>
      </c>
      <c r="AE22" s="37">
        <f t="shared" si="24"/>
        <v>-252.54873242060003</v>
      </c>
      <c r="AF22" s="39">
        <v>-46.9</v>
      </c>
      <c r="AG22" s="39">
        <v>-46.7</v>
      </c>
      <c r="AH22" s="39">
        <v>-30.74</v>
      </c>
      <c r="AI22" s="39">
        <v>-23.4</v>
      </c>
      <c r="AJ22" s="18">
        <f t="shared" si="25"/>
        <v>-147.73999999999998</v>
      </c>
      <c r="AK22" s="40">
        <v>-48.946817345100001</v>
      </c>
      <c r="AL22" s="17">
        <v>-39.065331371199989</v>
      </c>
      <c r="AM22" s="17">
        <v>-49.729542183100008</v>
      </c>
      <c r="AN22" s="17">
        <v>-70.76266273600001</v>
      </c>
      <c r="AO22" s="18">
        <f t="shared" si="21"/>
        <v>-208.50435363540001</v>
      </c>
      <c r="AP22" s="40">
        <v>-64.736171127099993</v>
      </c>
      <c r="AQ22" s="15"/>
    </row>
    <row r="23" spans="1:43" ht="13.35" customHeight="1" x14ac:dyDescent="0.15">
      <c r="A23" s="16" t="s">
        <v>22</v>
      </c>
      <c r="B23" s="36"/>
      <c r="C23" s="36"/>
      <c r="D23" s="36"/>
      <c r="E23" s="36"/>
      <c r="F23" s="18"/>
      <c r="G23" s="36"/>
      <c r="H23" s="36"/>
      <c r="I23" s="36"/>
      <c r="J23" s="36"/>
      <c r="K23" s="18"/>
      <c r="L23" s="36">
        <v>-0.67483099999999996</v>
      </c>
      <c r="M23" s="36">
        <v>-0.39527899999999999</v>
      </c>
      <c r="N23" s="36">
        <f>-51559/1000000</f>
        <v>-5.1559000000000001E-2</v>
      </c>
      <c r="O23" s="36">
        <v>-4.4378510000000002</v>
      </c>
      <c r="P23" s="18">
        <f t="shared" si="20"/>
        <v>-5.55952</v>
      </c>
      <c r="Q23" s="36">
        <v>-2.4468030000000001</v>
      </c>
      <c r="R23" s="36">
        <v>-11.831906999999999</v>
      </c>
      <c r="S23" s="36">
        <v>-3.5914480000000002</v>
      </c>
      <c r="T23" s="36">
        <v>-33.281847999999997</v>
      </c>
      <c r="U23" s="18">
        <f t="shared" ref="U23" si="26">SUM(Q23:T23)</f>
        <v>-51.152006</v>
      </c>
      <c r="V23" s="17">
        <v>-28.564789999999999</v>
      </c>
      <c r="W23" s="36">
        <v>-18.116884000000002</v>
      </c>
      <c r="X23" s="36">
        <v>-44.516413999999997</v>
      </c>
      <c r="Y23" s="17">
        <v>-14.723000000000001</v>
      </c>
      <c r="Z23" s="18">
        <f t="shared" si="23"/>
        <v>-105.921088</v>
      </c>
      <c r="AA23" s="17">
        <v>-17.467235000000002</v>
      </c>
      <c r="AB23" s="36">
        <v>-27.365931996300013</v>
      </c>
      <c r="AC23" s="36">
        <v>-41.8</v>
      </c>
      <c r="AD23" s="17">
        <v>-37.5</v>
      </c>
      <c r="AE23" s="37">
        <f t="shared" si="24"/>
        <v>-124.13316699630002</v>
      </c>
      <c r="AF23" s="17">
        <v>-22.7</v>
      </c>
      <c r="AG23" s="36">
        <v>-32.6</v>
      </c>
      <c r="AH23" s="36">
        <v>-28.6</v>
      </c>
      <c r="AI23" s="17">
        <v>-51.97</v>
      </c>
      <c r="AJ23" s="18">
        <f t="shared" si="25"/>
        <v>-135.87</v>
      </c>
      <c r="AK23" s="17">
        <v>0.39035549679999981</v>
      </c>
      <c r="AL23" s="17">
        <v>-14.133581207199999</v>
      </c>
      <c r="AM23" s="17">
        <v>-27.059031900099999</v>
      </c>
      <c r="AN23" s="17">
        <v>4.0926229942999957</v>
      </c>
      <c r="AO23" s="18">
        <f t="shared" si="21"/>
        <v>-36.709634616200006</v>
      </c>
      <c r="AP23" s="17">
        <v>-9.2796204031999991</v>
      </c>
      <c r="AQ23" s="15"/>
    </row>
    <row r="24" spans="1:43" ht="13.35" customHeight="1" x14ac:dyDescent="0.15">
      <c r="A24" s="16" t="s">
        <v>23</v>
      </c>
      <c r="B24" s="36"/>
      <c r="C24" s="36"/>
      <c r="D24" s="36"/>
      <c r="E24" s="36"/>
      <c r="F24" s="18"/>
      <c r="G24" s="36"/>
      <c r="H24" s="36"/>
      <c r="I24" s="36"/>
      <c r="J24" s="36"/>
      <c r="K24" s="18"/>
      <c r="L24" s="36">
        <v>4.8</v>
      </c>
      <c r="M24" s="36">
        <v>-2.5</v>
      </c>
      <c r="N24" s="36">
        <v>3.6</v>
      </c>
      <c r="O24" s="36">
        <v>-9</v>
      </c>
      <c r="P24" s="18">
        <f t="shared" si="20"/>
        <v>-3.0999999999999996</v>
      </c>
      <c r="Q24" s="36">
        <v>9.6999999999999993</v>
      </c>
      <c r="R24" s="36">
        <v>-11.4</v>
      </c>
      <c r="S24" s="36">
        <v>-4.7</v>
      </c>
      <c r="T24" s="36">
        <v>-19.100000000000001</v>
      </c>
      <c r="U24" s="18">
        <f>SUM(Q24:T24)</f>
        <v>-25.500000000000004</v>
      </c>
      <c r="V24" s="17">
        <v>0.1</v>
      </c>
      <c r="W24" s="36">
        <v>-15.264812152000005</v>
      </c>
      <c r="X24" s="36">
        <v>-14.154186315600001</v>
      </c>
      <c r="Y24" s="17">
        <v>29.437999999999999</v>
      </c>
      <c r="Z24" s="18">
        <f t="shared" si="23"/>
        <v>0.11900153239999511</v>
      </c>
      <c r="AA24" s="17">
        <v>5.4919015368000004</v>
      </c>
      <c r="AB24" s="36">
        <v>117.20731653919998</v>
      </c>
      <c r="AC24" s="36">
        <v>36.588206732699952</v>
      </c>
      <c r="AD24" s="17">
        <v>-24.6</v>
      </c>
      <c r="AE24" s="37">
        <f t="shared" si="24"/>
        <v>134.68742480869994</v>
      </c>
      <c r="AF24" s="17">
        <v>-45</v>
      </c>
      <c r="AG24" s="36">
        <v>-40.9</v>
      </c>
      <c r="AH24" s="36">
        <v>-11.64</v>
      </c>
      <c r="AI24" s="17">
        <v>-63.44</v>
      </c>
      <c r="AJ24" s="18">
        <f t="shared" si="25"/>
        <v>-160.98000000000002</v>
      </c>
      <c r="AK24" s="17">
        <v>42.883641470699999</v>
      </c>
      <c r="AL24" s="17">
        <v>34.023135945000007</v>
      </c>
      <c r="AM24" s="17">
        <v>-32.740996799600012</v>
      </c>
      <c r="AN24" s="17">
        <v>92.811593972300045</v>
      </c>
      <c r="AO24" s="18">
        <f t="shared" si="21"/>
        <v>136.97737458840004</v>
      </c>
      <c r="AP24" s="17">
        <v>-67.0461979528</v>
      </c>
      <c r="AQ24" s="15"/>
    </row>
    <row r="25" spans="1:43" ht="13.35" customHeight="1" x14ac:dyDescent="0.15">
      <c r="A25" s="20" t="s">
        <v>24</v>
      </c>
      <c r="B25" s="36">
        <v>-3.1004309999999999</v>
      </c>
      <c r="C25" s="36">
        <v>-5.7169270000000001</v>
      </c>
      <c r="D25" s="36">
        <v>-0.34200000000000003</v>
      </c>
      <c r="E25" s="36">
        <v>-0.110661</v>
      </c>
      <c r="F25" s="18">
        <v>-9.2701250000000002</v>
      </c>
      <c r="G25" s="17">
        <v>-4.5825649999999998</v>
      </c>
      <c r="H25" s="17">
        <v>-4.2692240000000004</v>
      </c>
      <c r="I25" s="17">
        <v>-0.36406500000000003</v>
      </c>
      <c r="J25" s="17">
        <v>-0.216922</v>
      </c>
      <c r="K25" s="18">
        <v>-9.4327749999999995</v>
      </c>
      <c r="L25" s="36" t="s">
        <v>19</v>
      </c>
      <c r="M25" s="36" t="s">
        <v>19</v>
      </c>
      <c r="N25" s="17">
        <v>-12.859537</v>
      </c>
      <c r="O25" s="17">
        <v>-2.219125</v>
      </c>
      <c r="P25" s="18">
        <f>SUM(L25:O25)</f>
        <v>-15.078662</v>
      </c>
      <c r="Q25" s="17">
        <v>-6.3991490000000004</v>
      </c>
      <c r="R25" s="17">
        <v>-25.538336000000001</v>
      </c>
      <c r="S25" s="17">
        <v>-68.824931000000007</v>
      </c>
      <c r="T25" s="17">
        <f>-33.5-26.6</f>
        <v>-60.1</v>
      </c>
      <c r="U25" s="18">
        <f t="shared" ref="U25:U26" si="27">SUM(Q25:T25)</f>
        <v>-160.862416</v>
      </c>
      <c r="V25" s="17">
        <v>-16.68</v>
      </c>
      <c r="W25" s="17">
        <v>-24.181038008399995</v>
      </c>
      <c r="X25" s="17">
        <v>-23.902953235900014</v>
      </c>
      <c r="Y25" s="17">
        <f>-101.1</f>
        <v>-101.1</v>
      </c>
      <c r="Z25" s="18">
        <f t="shared" ref="Z25:Z26" si="28">SUM(V25:Y25)</f>
        <v>-165.8639912443</v>
      </c>
      <c r="AA25" s="17">
        <v>-41.578221328799998</v>
      </c>
      <c r="AB25" s="17">
        <v>0.61268389569999471</v>
      </c>
      <c r="AC25" s="17">
        <v>-5.3504779677999963</v>
      </c>
      <c r="AD25" s="17">
        <v>0.9</v>
      </c>
      <c r="AE25" s="37">
        <f t="shared" si="24"/>
        <v>-45.416015400900001</v>
      </c>
      <c r="AF25" s="17">
        <v>-2.7</v>
      </c>
      <c r="AG25" s="17">
        <v>-2.14</v>
      </c>
      <c r="AH25" s="17">
        <v>-1.55</v>
      </c>
      <c r="AI25" s="17">
        <v>-1.75</v>
      </c>
      <c r="AJ25" s="18">
        <f t="shared" si="25"/>
        <v>-8.14</v>
      </c>
      <c r="AK25" s="17">
        <v>-1.6177752125</v>
      </c>
      <c r="AL25" s="17">
        <v>-0.76231112499999987</v>
      </c>
      <c r="AM25" s="17">
        <v>-1.7892257636000002</v>
      </c>
      <c r="AN25" s="17">
        <v>-2.6185723956999993</v>
      </c>
      <c r="AO25" s="18">
        <f>SUM(AK25:AN25)</f>
        <v>-6.7878844967999994</v>
      </c>
      <c r="AP25" s="17">
        <v>-1.5998461802999999</v>
      </c>
      <c r="AQ25" s="15"/>
    </row>
    <row r="26" spans="1:43" ht="13.35" customHeight="1" x14ac:dyDescent="0.15">
      <c r="A26" s="20" t="s">
        <v>25</v>
      </c>
      <c r="B26" s="36"/>
      <c r="C26" s="36"/>
      <c r="D26" s="36"/>
      <c r="E26" s="36"/>
      <c r="F26" s="18"/>
      <c r="G26" s="17"/>
      <c r="H26" s="17"/>
      <c r="I26" s="17"/>
      <c r="J26" s="17">
        <v>-8.1246220000000005</v>
      </c>
      <c r="K26" s="18">
        <v>-8.1246220000000005</v>
      </c>
      <c r="L26" s="36" t="s">
        <v>19</v>
      </c>
      <c r="M26" s="36" t="s">
        <v>19</v>
      </c>
      <c r="N26" s="36" t="s">
        <v>19</v>
      </c>
      <c r="O26" s="36" t="s">
        <v>19</v>
      </c>
      <c r="P26" s="41" t="s">
        <v>19</v>
      </c>
      <c r="Q26" s="36" t="s">
        <v>19</v>
      </c>
      <c r="R26" s="36" t="s">
        <v>19</v>
      </c>
      <c r="S26" s="36" t="s">
        <v>19</v>
      </c>
      <c r="T26" s="17">
        <v>-11</v>
      </c>
      <c r="U26" s="18">
        <f t="shared" si="27"/>
        <v>-11</v>
      </c>
      <c r="V26" s="17">
        <v>-0.55000000000000004</v>
      </c>
      <c r="W26" s="17">
        <v>1.6028038600000009E-2</v>
      </c>
      <c r="X26" s="17">
        <v>-9.7689519400000008E-2</v>
      </c>
      <c r="Y26" s="17">
        <f>14.238-3</f>
        <v>11.238</v>
      </c>
      <c r="Z26" s="18">
        <f t="shared" si="28"/>
        <v>10.606338519199999</v>
      </c>
      <c r="AA26" s="36" t="s">
        <v>19</v>
      </c>
      <c r="AB26" s="17">
        <v>-9.5051560899999998E-2</v>
      </c>
      <c r="AC26" s="17">
        <v>-2.9747657268000003</v>
      </c>
      <c r="AD26" s="17">
        <v>2.8</v>
      </c>
      <c r="AE26" s="37">
        <f t="shared" si="24"/>
        <v>-0.26981728770000046</v>
      </c>
      <c r="AF26" s="36">
        <v>-0.3</v>
      </c>
      <c r="AG26" s="17">
        <v>1.1000000000000001</v>
      </c>
      <c r="AH26" s="17">
        <v>-0.01</v>
      </c>
      <c r="AI26" s="17">
        <v>-37.19</v>
      </c>
      <c r="AJ26" s="18">
        <f t="shared" si="25"/>
        <v>-36.4</v>
      </c>
      <c r="AK26" s="17">
        <v>-0.69032849399999996</v>
      </c>
      <c r="AL26" s="17">
        <v>-4.2906362599999914E-2</v>
      </c>
      <c r="AM26" s="17">
        <v>-1.3178987943000002</v>
      </c>
      <c r="AN26" s="17">
        <v>-711.069147284</v>
      </c>
      <c r="AO26" s="37">
        <f>SUM(AK26:AN26)</f>
        <v>-713.12028093490005</v>
      </c>
      <c r="AP26" s="17">
        <v>-2.813180746</v>
      </c>
      <c r="AQ26" s="15"/>
    </row>
    <row r="27" spans="1:43" ht="13.35" customHeight="1" x14ac:dyDescent="0.15">
      <c r="A27" s="21" t="s">
        <v>26</v>
      </c>
      <c r="B27" s="42">
        <v>-10.109503</v>
      </c>
      <c r="C27" s="42">
        <v>-24.645828000000002</v>
      </c>
      <c r="D27" s="42">
        <v>-4.6669999999999998</v>
      </c>
      <c r="E27" s="42">
        <v>5.8885039999999993</v>
      </c>
      <c r="F27" s="23">
        <v>-33.487358999999998</v>
      </c>
      <c r="G27" s="42">
        <v>-11.809349000000001</v>
      </c>
      <c r="H27" s="42">
        <v>-17.044599999999999</v>
      </c>
      <c r="I27" s="42">
        <v>4.0017120000000004</v>
      </c>
      <c r="J27" s="42">
        <v>31.022552999999991</v>
      </c>
      <c r="K27" s="23">
        <v>6.1703169999999954</v>
      </c>
      <c r="L27" s="42">
        <f>SUM(L20:L25)</f>
        <v>4.1251689999999996</v>
      </c>
      <c r="M27" s="42">
        <f>SUM(M20:M25)</f>
        <v>-2.8952789999999999</v>
      </c>
      <c r="N27" s="42">
        <f>SUM(N20:N25)</f>
        <v>-9.3088329999999999</v>
      </c>
      <c r="O27" s="42">
        <f>SUM(O20:O25)</f>
        <v>-18.616069000000003</v>
      </c>
      <c r="P27" s="23">
        <f>SUM(P20:P25)</f>
        <v>-26.695011999999998</v>
      </c>
      <c r="Q27" s="42">
        <f>SUM(Q20:Q26)</f>
        <v>-1.841400000000001</v>
      </c>
      <c r="R27" s="42">
        <f>SUM(R20:R26)</f>
        <v>-54.024140000000003</v>
      </c>
      <c r="S27" s="42">
        <f>SUM(S20:S26)</f>
        <v>-19.366659000000013</v>
      </c>
      <c r="T27" s="42">
        <f>SUM(T20:T26)+0.1</f>
        <v>-198.98184800000001</v>
      </c>
      <c r="U27" s="23">
        <f>SUM(U20:U26)+0.1</f>
        <v>-274.21404699999999</v>
      </c>
      <c r="V27" s="42">
        <f t="shared" ref="V27:AN27" si="29">SUM(V20:V26)</f>
        <v>-76.194789999999998</v>
      </c>
      <c r="W27" s="42">
        <f t="shared" si="29"/>
        <v>-131.96222214519997</v>
      </c>
      <c r="X27" s="42">
        <f t="shared" si="29"/>
        <v>-141.81932507450003</v>
      </c>
      <c r="Y27" s="42">
        <f t="shared" si="29"/>
        <v>-141.30399999999997</v>
      </c>
      <c r="Z27" s="23">
        <f t="shared" si="29"/>
        <v>-491.28033721970002</v>
      </c>
      <c r="AA27" s="42">
        <f t="shared" si="29"/>
        <v>-112.26448388530001</v>
      </c>
      <c r="AB27" s="42">
        <f t="shared" si="29"/>
        <v>24.321213550399957</v>
      </c>
      <c r="AC27" s="42">
        <f t="shared" si="29"/>
        <v>-92.937036961900048</v>
      </c>
      <c r="AD27" s="42">
        <f t="shared" si="29"/>
        <v>-169.09999999999997</v>
      </c>
      <c r="AE27" s="43">
        <f t="shared" si="29"/>
        <v>-349.98030729680005</v>
      </c>
      <c r="AF27" s="42">
        <f t="shared" si="29"/>
        <v>-141.5</v>
      </c>
      <c r="AG27" s="42">
        <f t="shared" si="29"/>
        <v>-149.04</v>
      </c>
      <c r="AH27" s="42">
        <f t="shared" si="29"/>
        <v>-95.000000000000014</v>
      </c>
      <c r="AI27" s="42">
        <f t="shared" si="29"/>
        <v>-177.75</v>
      </c>
      <c r="AJ27" s="23">
        <f>SUM(AJ20:AJ26)</f>
        <v>-563.29</v>
      </c>
      <c r="AK27" s="42">
        <f t="shared" si="29"/>
        <v>-25.650857706299995</v>
      </c>
      <c r="AL27" s="42">
        <f t="shared" si="29"/>
        <v>-75.313014490399965</v>
      </c>
      <c r="AM27" s="42">
        <f t="shared" si="29"/>
        <v>-123.92365386600001</v>
      </c>
      <c r="AN27" s="42">
        <f t="shared" si="29"/>
        <v>-696.09726625949997</v>
      </c>
      <c r="AO27" s="23">
        <f>SUM(AO20:AO26)</f>
        <v>-920.98479232219995</v>
      </c>
      <c r="AP27" s="42">
        <f t="shared" ref="AP27" si="30">SUM(AP20:AP26)</f>
        <v>-148.7528501516</v>
      </c>
      <c r="AQ27" s="15"/>
    </row>
    <row r="28" spans="1:43" ht="13.35" customHeight="1" x14ac:dyDescent="0.15">
      <c r="A28" s="35" t="s">
        <v>27</v>
      </c>
      <c r="B28" s="14"/>
      <c r="C28" s="14"/>
      <c r="D28" s="14"/>
      <c r="E28" s="14"/>
      <c r="F28" s="14"/>
      <c r="G28" s="14"/>
      <c r="H28" s="14"/>
      <c r="I28" s="14"/>
      <c r="J28" s="14"/>
      <c r="K28" s="14"/>
      <c r="L28" s="14"/>
      <c r="M28" s="14"/>
      <c r="N28" s="14"/>
      <c r="O28" s="14"/>
      <c r="P28" s="14"/>
      <c r="Q28" s="14"/>
      <c r="R28" s="14"/>
      <c r="S28" s="14"/>
      <c r="T28" s="29"/>
      <c r="U28" s="29"/>
      <c r="V28" s="14"/>
      <c r="W28" s="14"/>
      <c r="X28" s="14"/>
      <c r="Y28" s="14"/>
      <c r="Z28" s="14"/>
      <c r="AA28" s="14"/>
      <c r="AB28" s="14"/>
      <c r="AC28" s="14"/>
      <c r="AD28" s="14"/>
      <c r="AE28" s="14"/>
      <c r="AF28" s="14"/>
      <c r="AG28" s="14"/>
      <c r="AH28" s="14"/>
      <c r="AI28" s="14"/>
      <c r="AJ28" s="14"/>
      <c r="AK28" s="14"/>
      <c r="AL28" s="14"/>
      <c r="AM28" s="14"/>
      <c r="AN28" s="14"/>
      <c r="AO28" s="14"/>
      <c r="AP28" s="14"/>
    </row>
    <row r="29" spans="1:43" ht="13.35" customHeight="1" x14ac:dyDescent="0.15">
      <c r="A29" s="16" t="s">
        <v>28</v>
      </c>
      <c r="B29" s="30">
        <v>70.844225999999992</v>
      </c>
      <c r="C29" s="19">
        <v>49.276420999999992</v>
      </c>
      <c r="D29" s="19">
        <v>67.02685900000003</v>
      </c>
      <c r="E29" s="19">
        <v>75.960118000000008</v>
      </c>
      <c r="F29" s="31">
        <v>263.20762400000007</v>
      </c>
      <c r="G29" s="30">
        <v>53.194536000000014</v>
      </c>
      <c r="H29" s="19">
        <v>80.325124999999957</v>
      </c>
      <c r="I29" s="19">
        <v>99.362510999999998</v>
      </c>
      <c r="J29" s="19">
        <v>140.41227199999997</v>
      </c>
      <c r="K29" s="31">
        <v>373.29444299999983</v>
      </c>
      <c r="L29" s="30">
        <v>112.24113200000006</v>
      </c>
      <c r="M29" s="19">
        <v>114.2</v>
      </c>
      <c r="N29" s="19">
        <v>134.786148</v>
      </c>
      <c r="O29" s="19">
        <v>194.34267199999999</v>
      </c>
      <c r="P29" s="18">
        <f>SUM(L29:O29)</f>
        <v>555.56995200000006</v>
      </c>
      <c r="Q29" s="19">
        <v>175.20965000000007</v>
      </c>
      <c r="R29" s="19">
        <v>145.70858800000005</v>
      </c>
      <c r="S29" s="19">
        <v>214.90208620980093</v>
      </c>
      <c r="T29" s="19">
        <v>179.1</v>
      </c>
      <c r="U29" s="18">
        <f>SUM(Q29:T29)</f>
        <v>714.92032420980104</v>
      </c>
      <c r="V29" s="19">
        <v>192.5</v>
      </c>
      <c r="W29" s="19">
        <v>151.80000000000001</v>
      </c>
      <c r="X29" s="19">
        <v>156.6408437300004</v>
      </c>
      <c r="Y29" s="19">
        <v>329.7</v>
      </c>
      <c r="Z29" s="18">
        <f>SUM(V29:Y29)</f>
        <v>830.64084373000037</v>
      </c>
      <c r="AA29" s="19">
        <v>648.15467300090177</v>
      </c>
      <c r="AB29" s="19">
        <v>527.55674687889905</v>
      </c>
      <c r="AC29" s="19">
        <v>808.1045993265991</v>
      </c>
      <c r="AD29" s="19">
        <v>791</v>
      </c>
      <c r="AE29" s="18">
        <f>SUM(AA29:AD29)</f>
        <v>2774.8160192063997</v>
      </c>
      <c r="AF29" s="19">
        <v>692.2</v>
      </c>
      <c r="AG29" s="19">
        <v>715.34</v>
      </c>
      <c r="AH29" s="19">
        <v>848.49</v>
      </c>
      <c r="AI29" s="19">
        <v>817.76</v>
      </c>
      <c r="AJ29" s="18">
        <f>SUM(AF29:AI29)</f>
        <v>3073.79</v>
      </c>
      <c r="AK29" s="17">
        <v>767.85455607319932</v>
      </c>
      <c r="AL29" s="17">
        <v>792.08480532200133</v>
      </c>
      <c r="AM29" s="17">
        <v>798.76135803230216</v>
      </c>
      <c r="AN29" s="19">
        <v>306.63120275790101</v>
      </c>
      <c r="AO29" s="18">
        <f>SUM(AK29:AN29)</f>
        <v>2665.331922185404</v>
      </c>
      <c r="AP29" s="17">
        <v>740.16587600060052</v>
      </c>
    </row>
    <row r="30" spans="1:43" ht="13.35" customHeight="1" x14ac:dyDescent="0.15">
      <c r="A30" s="20" t="s">
        <v>29</v>
      </c>
      <c r="B30" s="30">
        <v>10.109503</v>
      </c>
      <c r="C30" s="19">
        <v>24.645828000000002</v>
      </c>
      <c r="D30" s="19">
        <v>4.6669999999999998</v>
      </c>
      <c r="E30" s="19">
        <v>-5.8885039999999993</v>
      </c>
      <c r="F30" s="31">
        <v>33.487358999999998</v>
      </c>
      <c r="G30" s="30">
        <v>11.809349000000001</v>
      </c>
      <c r="H30" s="19">
        <v>17.044599999999999</v>
      </c>
      <c r="I30" s="19">
        <v>-4.0017120000000004</v>
      </c>
      <c r="J30" s="19">
        <v>-31.022552999999991</v>
      </c>
      <c r="K30" s="31">
        <v>-6.1703169999999954</v>
      </c>
      <c r="L30" s="19">
        <f>-L27</f>
        <v>-4.1251689999999996</v>
      </c>
      <c r="M30" s="19">
        <f>-M27</f>
        <v>2.8952789999999999</v>
      </c>
      <c r="N30" s="19">
        <f>-N27</f>
        <v>9.3088329999999999</v>
      </c>
      <c r="O30" s="19">
        <f>-O27</f>
        <v>18.616069000000003</v>
      </c>
      <c r="P30" s="18">
        <f t="shared" ref="P30" si="31">SUM(L30:O30)</f>
        <v>26.695012000000006</v>
      </c>
      <c r="Q30" s="19">
        <f>-Q27</f>
        <v>1.841400000000001</v>
      </c>
      <c r="R30" s="19">
        <f>-R27</f>
        <v>54.024140000000003</v>
      </c>
      <c r="S30" s="19">
        <f>-S27</f>
        <v>19.366659000000013</v>
      </c>
      <c r="T30" s="19">
        <f>-T27</f>
        <v>198.98184800000001</v>
      </c>
      <c r="U30" s="18">
        <f t="shared" ref="U30" si="32">SUM(Q30:T30)</f>
        <v>274.21404700000005</v>
      </c>
      <c r="V30" s="19">
        <f>-V27</f>
        <v>76.194789999999998</v>
      </c>
      <c r="W30" s="19">
        <f>-W27</f>
        <v>131.96222214519997</v>
      </c>
      <c r="X30" s="19">
        <f>-X27</f>
        <v>141.81932507450003</v>
      </c>
      <c r="Y30" s="19">
        <f>-Y27</f>
        <v>141.30399999999997</v>
      </c>
      <c r="Z30" s="18">
        <f t="shared" ref="Z30" si="33">SUM(V30:Y30)</f>
        <v>491.28033721969996</v>
      </c>
      <c r="AA30" s="19">
        <f>-AA27</f>
        <v>112.26448388530001</v>
      </c>
      <c r="AB30" s="19">
        <f>-AB27</f>
        <v>-24.321213550399957</v>
      </c>
      <c r="AC30" s="19">
        <f>-AC27</f>
        <v>92.937036961900048</v>
      </c>
      <c r="AD30" s="19">
        <f>-AD27</f>
        <v>169.09999999999997</v>
      </c>
      <c r="AE30" s="18">
        <f t="shared" ref="AE30" si="34">SUM(AA30:AD30)</f>
        <v>349.98030729680005</v>
      </c>
      <c r="AF30" s="19">
        <f>-AF27</f>
        <v>141.5</v>
      </c>
      <c r="AG30" s="19">
        <f>-AG27</f>
        <v>149.04</v>
      </c>
      <c r="AH30" s="19">
        <f>-AH27</f>
        <v>95.000000000000014</v>
      </c>
      <c r="AI30" s="19">
        <f>-AI27</f>
        <v>177.75</v>
      </c>
      <c r="AJ30" s="18">
        <f t="shared" ref="AJ30" si="35">SUM(AF30:AI30)</f>
        <v>563.29</v>
      </c>
      <c r="AK30" s="19">
        <f>-AK27</f>
        <v>25.650857706299995</v>
      </c>
      <c r="AL30" s="19">
        <f>-AL27</f>
        <v>75.313014490399965</v>
      </c>
      <c r="AM30" s="19">
        <f>-AM27</f>
        <v>123.92365386600001</v>
      </c>
      <c r="AN30" s="19">
        <f>-AN27</f>
        <v>696.09726625949997</v>
      </c>
      <c r="AO30" s="18">
        <f t="shared" ref="AO30" si="36">SUM(AK30:AN30)</f>
        <v>920.98479232219995</v>
      </c>
      <c r="AP30" s="19">
        <f>-AP27</f>
        <v>148.7528501516</v>
      </c>
    </row>
    <row r="31" spans="1:43" ht="13.35" customHeight="1" x14ac:dyDescent="0.15">
      <c r="A31" s="21" t="s">
        <v>27</v>
      </c>
      <c r="B31" s="42">
        <v>80.853729000000001</v>
      </c>
      <c r="C31" s="42">
        <v>74.022248999999988</v>
      </c>
      <c r="D31" s="42">
        <v>71.693859000000032</v>
      </c>
      <c r="E31" s="42">
        <v>70.071614000000011</v>
      </c>
      <c r="F31" s="23">
        <v>296.69498300000009</v>
      </c>
      <c r="G31" s="42">
        <v>64.903885000000017</v>
      </c>
      <c r="H31" s="42">
        <v>97.469724999999954</v>
      </c>
      <c r="I31" s="42">
        <v>95.360799</v>
      </c>
      <c r="J31" s="42">
        <v>109.38971899999999</v>
      </c>
      <c r="K31" s="23">
        <v>367.12412599999982</v>
      </c>
      <c r="L31" s="42">
        <f t="shared" ref="L31:Z31" si="37">SUM(L29:L30)</f>
        <v>108.11596300000006</v>
      </c>
      <c r="M31" s="42">
        <f t="shared" si="37"/>
        <v>117.095279</v>
      </c>
      <c r="N31" s="42">
        <f t="shared" si="37"/>
        <v>144.09498099999999</v>
      </c>
      <c r="O31" s="42">
        <f t="shared" si="37"/>
        <v>212.958741</v>
      </c>
      <c r="P31" s="23">
        <f t="shared" si="37"/>
        <v>582.26496400000008</v>
      </c>
      <c r="Q31" s="42">
        <f t="shared" si="37"/>
        <v>177.05105000000006</v>
      </c>
      <c r="R31" s="42">
        <f t="shared" si="37"/>
        <v>199.73272800000007</v>
      </c>
      <c r="S31" s="42">
        <f t="shared" si="37"/>
        <v>234.26874520980095</v>
      </c>
      <c r="T31" s="42">
        <f t="shared" si="37"/>
        <v>378.08184800000004</v>
      </c>
      <c r="U31" s="23">
        <f t="shared" si="37"/>
        <v>989.13437120980109</v>
      </c>
      <c r="V31" s="42">
        <f>SUM(V29:V30)</f>
        <v>268.69479000000001</v>
      </c>
      <c r="W31" s="42">
        <f t="shared" si="37"/>
        <v>283.76222214519998</v>
      </c>
      <c r="X31" s="42">
        <f t="shared" si="37"/>
        <v>298.46016880450043</v>
      </c>
      <c r="Y31" s="42">
        <f t="shared" si="37"/>
        <v>471.00399999999996</v>
      </c>
      <c r="Z31" s="23">
        <f t="shared" si="37"/>
        <v>1321.9211809497003</v>
      </c>
      <c r="AA31" s="42">
        <f>SUM(AA29:AA30)</f>
        <v>760.41915688620179</v>
      </c>
      <c r="AB31" s="42">
        <f t="shared" ref="AB31:AE31" si="38">SUM(AB29:AB30)</f>
        <v>503.23553332849912</v>
      </c>
      <c r="AC31" s="42">
        <f t="shared" si="38"/>
        <v>901.04163628849915</v>
      </c>
      <c r="AD31" s="42">
        <f t="shared" si="38"/>
        <v>960.09999999999991</v>
      </c>
      <c r="AE31" s="23">
        <f t="shared" si="38"/>
        <v>3124.7963265031999</v>
      </c>
      <c r="AF31" s="42">
        <f>SUM(AF29:AF30)</f>
        <v>833.7</v>
      </c>
      <c r="AG31" s="42">
        <f t="shared" ref="AG31:AJ31" si="39">SUM(AG29:AG30)</f>
        <v>864.38</v>
      </c>
      <c r="AH31" s="42">
        <f t="shared" si="39"/>
        <v>943.49</v>
      </c>
      <c r="AI31" s="42">
        <f t="shared" si="39"/>
        <v>995.51</v>
      </c>
      <c r="AJ31" s="23">
        <f t="shared" si="39"/>
        <v>3637.08</v>
      </c>
      <c r="AK31" s="42">
        <f>SUM(AK29:AK30)</f>
        <v>793.50541377949935</v>
      </c>
      <c r="AL31" s="42">
        <f t="shared" ref="AL31:AO31" si="40">SUM(AL29:AL30)</f>
        <v>867.39781981240128</v>
      </c>
      <c r="AM31" s="42">
        <f t="shared" si="40"/>
        <v>922.68501189830215</v>
      </c>
      <c r="AN31" s="42">
        <f t="shared" si="40"/>
        <v>1002.728469017401</v>
      </c>
      <c r="AO31" s="23">
        <f t="shared" si="40"/>
        <v>3586.316714507604</v>
      </c>
      <c r="AP31" s="42">
        <f>SUM(AP29:AP30)</f>
        <v>888.91872615220052</v>
      </c>
    </row>
    <row r="32" spans="1:43" ht="13.35" customHeight="1" x14ac:dyDescent="0.15">
      <c r="A32" s="10" t="s">
        <v>114</v>
      </c>
      <c r="B32" s="14"/>
      <c r="C32" s="14"/>
      <c r="D32" s="14"/>
      <c r="E32" s="14"/>
      <c r="F32" s="14"/>
      <c r="G32" s="14"/>
      <c r="H32" s="14"/>
      <c r="I32" s="14"/>
      <c r="J32" s="14"/>
      <c r="K32" s="14"/>
      <c r="L32" s="14"/>
      <c r="M32" s="14"/>
      <c r="N32" s="14"/>
      <c r="O32" s="14"/>
      <c r="P32" s="14"/>
      <c r="Q32" s="14"/>
      <c r="R32" s="14"/>
      <c r="S32" s="14"/>
      <c r="T32" s="29"/>
      <c r="U32" s="29"/>
      <c r="V32" s="14"/>
      <c r="W32" s="14"/>
      <c r="X32" s="14"/>
      <c r="Y32" s="14"/>
      <c r="Z32" s="14"/>
      <c r="AA32" s="14"/>
      <c r="AB32" s="14"/>
      <c r="AC32" s="14"/>
      <c r="AD32" s="14"/>
      <c r="AE32" s="14"/>
      <c r="AF32" s="14"/>
      <c r="AG32" s="14"/>
      <c r="AH32" s="14"/>
      <c r="AI32" s="14"/>
      <c r="AJ32" s="14"/>
      <c r="AK32" s="14"/>
      <c r="AL32" s="14"/>
      <c r="AM32" s="14"/>
      <c r="AN32" s="14"/>
      <c r="AO32" s="14"/>
      <c r="AP32" s="14"/>
      <c r="AQ32" s="15"/>
    </row>
    <row r="33" spans="1:43" ht="22.5" customHeight="1" x14ac:dyDescent="0.15">
      <c r="A33" s="16" t="s">
        <v>27</v>
      </c>
      <c r="B33" s="17">
        <v>80.853729000000001</v>
      </c>
      <c r="C33" s="17">
        <v>74.022248999999988</v>
      </c>
      <c r="D33" s="17">
        <v>71.693859000000032</v>
      </c>
      <c r="E33" s="17">
        <v>70.071614000000011</v>
      </c>
      <c r="F33" s="44">
        <v>296.69498300000009</v>
      </c>
      <c r="G33" s="17">
        <v>64.903885000000017</v>
      </c>
      <c r="H33" s="17">
        <v>97.469724999999954</v>
      </c>
      <c r="I33" s="17">
        <v>95.360799</v>
      </c>
      <c r="J33" s="17">
        <v>109.38971899999999</v>
      </c>
      <c r="K33" s="44">
        <v>367.12412599999982</v>
      </c>
      <c r="L33" s="19">
        <f t="shared" ref="L33:Y33" si="41">L31</f>
        <v>108.11596300000006</v>
      </c>
      <c r="M33" s="19">
        <f t="shared" si="41"/>
        <v>117.095279</v>
      </c>
      <c r="N33" s="19">
        <f t="shared" si="41"/>
        <v>144.09498099999999</v>
      </c>
      <c r="O33" s="19">
        <f t="shared" si="41"/>
        <v>212.958741</v>
      </c>
      <c r="P33" s="44">
        <f t="shared" si="41"/>
        <v>582.26496400000008</v>
      </c>
      <c r="Q33" s="19">
        <f t="shared" si="41"/>
        <v>177.05105000000006</v>
      </c>
      <c r="R33" s="19">
        <f t="shared" si="41"/>
        <v>199.73272800000007</v>
      </c>
      <c r="S33" s="19">
        <f t="shared" si="41"/>
        <v>234.26874520980095</v>
      </c>
      <c r="T33" s="19">
        <f t="shared" si="41"/>
        <v>378.08184800000004</v>
      </c>
      <c r="U33" s="44">
        <f>U31</f>
        <v>989.13437120980109</v>
      </c>
      <c r="V33" s="19">
        <f t="shared" si="41"/>
        <v>268.69479000000001</v>
      </c>
      <c r="W33" s="19">
        <f t="shared" si="41"/>
        <v>283.76222214519998</v>
      </c>
      <c r="X33" s="19">
        <f t="shared" si="41"/>
        <v>298.46016880450043</v>
      </c>
      <c r="Y33" s="19">
        <f t="shared" si="41"/>
        <v>471.00399999999996</v>
      </c>
      <c r="Z33" s="44">
        <f>Z31</f>
        <v>1321.9211809497003</v>
      </c>
      <c r="AA33" s="19">
        <f t="shared" ref="AA33:AD33" si="42">AA31</f>
        <v>760.41915688620179</v>
      </c>
      <c r="AB33" s="19">
        <f>AB31</f>
        <v>503.23553332849912</v>
      </c>
      <c r="AC33" s="19">
        <f t="shared" si="42"/>
        <v>901.04163628849915</v>
      </c>
      <c r="AD33" s="19">
        <f t="shared" si="42"/>
        <v>960.09999999999991</v>
      </c>
      <c r="AE33" s="44">
        <f>AE31</f>
        <v>3124.7963265031999</v>
      </c>
      <c r="AF33" s="19">
        <f t="shared" ref="AF33" si="43">AF31</f>
        <v>833.7</v>
      </c>
      <c r="AG33" s="19">
        <f>AG31</f>
        <v>864.38</v>
      </c>
      <c r="AH33" s="19">
        <f t="shared" ref="AH33:AI33" si="44">AH31</f>
        <v>943.49</v>
      </c>
      <c r="AI33" s="19">
        <f t="shared" si="44"/>
        <v>995.51</v>
      </c>
      <c r="AJ33" s="44">
        <f>AJ31</f>
        <v>3637.08</v>
      </c>
      <c r="AK33" s="19">
        <f t="shared" ref="AK33" si="45">AK31</f>
        <v>793.50541377949935</v>
      </c>
      <c r="AL33" s="19">
        <f>AL31</f>
        <v>867.39781981240128</v>
      </c>
      <c r="AM33" s="19">
        <f t="shared" ref="AM33:AN33" si="46">AM31</f>
        <v>922.68501189830215</v>
      </c>
      <c r="AN33" s="19">
        <f t="shared" si="46"/>
        <v>1002.728469017401</v>
      </c>
      <c r="AO33" s="44">
        <f>AO31</f>
        <v>3586.316714507604</v>
      </c>
      <c r="AP33" s="87" t="s">
        <v>115</v>
      </c>
      <c r="AQ33" s="15"/>
    </row>
    <row r="34" spans="1:43" ht="13.35" customHeight="1" x14ac:dyDescent="0.15">
      <c r="A34" s="46" t="s">
        <v>30</v>
      </c>
      <c r="B34" s="47">
        <v>49611275</v>
      </c>
      <c r="C34" s="47">
        <v>50967156.989384726</v>
      </c>
      <c r="D34" s="47">
        <v>53602089</v>
      </c>
      <c r="E34" s="47">
        <v>53602089</v>
      </c>
      <c r="F34" s="48">
        <v>52002693</v>
      </c>
      <c r="G34" s="47">
        <v>53602089</v>
      </c>
      <c r="H34" s="47">
        <v>53602089</v>
      </c>
      <c r="I34" s="47">
        <v>53602089</v>
      </c>
      <c r="J34" s="47">
        <v>53695510.953579925</v>
      </c>
      <c r="K34" s="48">
        <v>53602089</v>
      </c>
      <c r="L34" s="47">
        <v>538210720</v>
      </c>
      <c r="M34" s="47">
        <v>540985310</v>
      </c>
      <c r="N34" s="47">
        <v>540507500</v>
      </c>
      <c r="O34" s="47">
        <v>547539310</v>
      </c>
      <c r="P34" s="48">
        <v>542342750</v>
      </c>
      <c r="Q34" s="47">
        <v>553498050</v>
      </c>
      <c r="R34" s="47">
        <f>609045560</f>
        <v>609045560</v>
      </c>
      <c r="S34" s="47">
        <v>619579870</v>
      </c>
      <c r="T34" s="49">
        <v>631632460</v>
      </c>
      <c r="U34" s="48">
        <v>604135000</v>
      </c>
      <c r="V34" s="49">
        <v>663275270</v>
      </c>
      <c r="W34" s="47">
        <v>697446730</v>
      </c>
      <c r="X34" s="47">
        <v>741585428.64177108</v>
      </c>
      <c r="Y34" s="49">
        <v>768507383</v>
      </c>
      <c r="Z34" s="50">
        <v>716527452</v>
      </c>
      <c r="AA34" s="49">
        <v>793128127.8140521</v>
      </c>
      <c r="AB34" s="49">
        <v>822224043</v>
      </c>
      <c r="AC34" s="47">
        <v>841283834</v>
      </c>
      <c r="AD34" s="49">
        <v>838595726</v>
      </c>
      <c r="AE34" s="50">
        <v>819116557</v>
      </c>
      <c r="AF34" s="49">
        <v>847700356</v>
      </c>
      <c r="AG34" s="49">
        <v>839886328</v>
      </c>
      <c r="AH34" s="47">
        <v>846101399</v>
      </c>
      <c r="AI34" s="49">
        <v>846384859</v>
      </c>
      <c r="AJ34" s="50">
        <v>845416837</v>
      </c>
      <c r="AK34" s="49">
        <v>843356408</v>
      </c>
      <c r="AL34" s="49">
        <v>846583256</v>
      </c>
      <c r="AM34" s="47">
        <v>844127485</v>
      </c>
      <c r="AN34" s="49">
        <v>848666659</v>
      </c>
      <c r="AO34" s="50">
        <v>849282605</v>
      </c>
      <c r="AP34" s="87" t="s">
        <v>115</v>
      </c>
      <c r="AQ34" s="15"/>
    </row>
    <row r="35" spans="1:43" ht="13.35" customHeight="1" x14ac:dyDescent="0.15">
      <c r="A35" s="21" t="s">
        <v>31</v>
      </c>
      <c r="B35" s="52">
        <v>1.6297450327571708</v>
      </c>
      <c r="C35" s="52">
        <v>1.4523519335288233</v>
      </c>
      <c r="D35" s="52">
        <v>1.3375198679290285</v>
      </c>
      <c r="E35" s="52">
        <v>1.3072552825319925</v>
      </c>
      <c r="F35" s="53">
        <v>5.7053772772883145</v>
      </c>
      <c r="G35" s="52">
        <v>1.2108461854910173</v>
      </c>
      <c r="H35" s="52">
        <v>1.8283941487802826</v>
      </c>
      <c r="I35" s="52">
        <v>1.7790500478442175</v>
      </c>
      <c r="J35" s="52">
        <v>2.0372227967914864</v>
      </c>
      <c r="K35" s="53">
        <v>6.8490637743614773</v>
      </c>
      <c r="L35" s="52">
        <f>+L33/L34*1000000</f>
        <v>0.20088035964798334</v>
      </c>
      <c r="M35" s="52">
        <f t="shared" ref="M35:O35" si="47">+M33/M34*1000000</f>
        <v>0.21644816751123983</v>
      </c>
      <c r="N35" s="52">
        <f t="shared" si="47"/>
        <v>0.26659201028662877</v>
      </c>
      <c r="O35" s="52">
        <f t="shared" si="47"/>
        <v>0.38893781160662239</v>
      </c>
      <c r="P35" s="54">
        <f>+P33/P34*1000000</f>
        <v>1.0736106714803511</v>
      </c>
      <c r="Q35" s="52">
        <f t="shared" ref="Q35:AF35" si="48">+Q33/Q34*1000000</f>
        <v>0.31987655602400056</v>
      </c>
      <c r="R35" s="52">
        <f t="shared" si="48"/>
        <v>0.32794382082023565</v>
      </c>
      <c r="S35" s="52">
        <f t="shared" si="48"/>
        <v>0.37810903251230699</v>
      </c>
      <c r="T35" s="52">
        <f t="shared" si="48"/>
        <v>0.59857887607612825</v>
      </c>
      <c r="U35" s="43">
        <f t="shared" si="48"/>
        <v>1.6372737404881377</v>
      </c>
      <c r="V35" s="52">
        <f t="shared" si="48"/>
        <v>0.40510298235602843</v>
      </c>
      <c r="W35" s="52">
        <f t="shared" si="48"/>
        <v>0.40685863154767388</v>
      </c>
      <c r="X35" s="52">
        <f t="shared" si="48"/>
        <v>0.40246228860124228</v>
      </c>
      <c r="Y35" s="52">
        <f t="shared" si="48"/>
        <v>0.61288155510146858</v>
      </c>
      <c r="Z35" s="43">
        <f t="shared" si="48"/>
        <v>1.8448995600376528</v>
      </c>
      <c r="AA35" s="52">
        <f t="shared" si="48"/>
        <v>0.95875953735495456</v>
      </c>
      <c r="AB35" s="52">
        <f>+AB33/AB34*1000000</f>
        <v>0.61204186086844847</v>
      </c>
      <c r="AC35" s="52">
        <f t="shared" si="48"/>
        <v>1.0710316778635487</v>
      </c>
      <c r="AD35" s="52">
        <f t="shared" si="48"/>
        <v>1.1448901660631645</v>
      </c>
      <c r="AE35" s="43">
        <f t="shared" si="48"/>
        <v>3.8148372167542455</v>
      </c>
      <c r="AF35" s="52">
        <f t="shared" si="48"/>
        <v>0.98348431034515216</v>
      </c>
      <c r="AG35" s="52">
        <f>+AG33/AG34*1000000</f>
        <v>1.0291630797923883</v>
      </c>
      <c r="AH35" s="52">
        <f t="shared" ref="AH35:AI35" si="49">+AH33/AH34*1000000</f>
        <v>1.1151027537776237</v>
      </c>
      <c r="AI35" s="52">
        <f t="shared" si="49"/>
        <v>1.1761907002639327</v>
      </c>
      <c r="AJ35" s="43">
        <f>+AJ33/AJ34*1000000</f>
        <v>4.3021144609638284</v>
      </c>
      <c r="AK35" s="52">
        <f t="shared" ref="AK35" si="50">+AK33/AK34*1000000</f>
        <v>0.94088976647640454</v>
      </c>
      <c r="AL35" s="52">
        <f>+AL33/AL34*1000000</f>
        <v>1.0245865526690754</v>
      </c>
      <c r="AM35" s="52">
        <f t="shared" ref="AM35:AN35" si="51">+AM33/AM34*1000000</f>
        <v>1.0930635813834473</v>
      </c>
      <c r="AN35" s="52">
        <f t="shared" si="51"/>
        <v>1.1815339490288626</v>
      </c>
      <c r="AO35" s="43">
        <f>+AO33/AO34*1000000</f>
        <v>4.2227601194158497</v>
      </c>
      <c r="AP35" s="88" t="s">
        <v>115</v>
      </c>
      <c r="AQ35" s="15"/>
    </row>
    <row r="36" spans="1:43" ht="13.35" customHeight="1" x14ac:dyDescent="0.15">
      <c r="A36" s="10" t="s">
        <v>32</v>
      </c>
      <c r="B36" s="14"/>
      <c r="C36" s="14"/>
      <c r="D36" s="14"/>
      <c r="E36" s="14"/>
      <c r="F36" s="14"/>
      <c r="G36" s="14"/>
      <c r="H36" s="14"/>
      <c r="I36" s="14"/>
      <c r="J36" s="14"/>
      <c r="K36" s="14"/>
      <c r="L36" s="14"/>
      <c r="M36" s="14"/>
      <c r="N36" s="14"/>
      <c r="O36" s="14"/>
      <c r="P36" s="14"/>
      <c r="Q36" s="14"/>
      <c r="R36" s="14"/>
      <c r="S36" s="14"/>
      <c r="T36" s="29"/>
      <c r="U36" s="29"/>
      <c r="V36" s="14"/>
      <c r="W36" s="14"/>
      <c r="X36" s="14"/>
      <c r="Y36" s="14"/>
      <c r="Z36" s="14"/>
      <c r="AA36" s="14"/>
      <c r="AB36" s="14"/>
      <c r="AC36" s="14"/>
      <c r="AD36" s="14"/>
      <c r="AE36" s="14"/>
      <c r="AF36" s="14"/>
      <c r="AG36" s="14"/>
      <c r="AH36" s="14"/>
      <c r="AI36" s="14"/>
      <c r="AJ36" s="14"/>
      <c r="AK36" s="14"/>
      <c r="AL36" s="14"/>
      <c r="AM36" s="14"/>
      <c r="AN36" s="14"/>
      <c r="AO36" s="14"/>
      <c r="AP36" s="14"/>
      <c r="AQ36" s="15"/>
    </row>
    <row r="37" spans="1:43" ht="13.35" customHeight="1" x14ac:dyDescent="0.15">
      <c r="A37" s="16" t="s">
        <v>33</v>
      </c>
      <c r="B37" s="17"/>
      <c r="C37" s="17"/>
      <c r="D37" s="17"/>
      <c r="E37" s="17"/>
      <c r="F37" s="44"/>
      <c r="G37" s="17"/>
      <c r="H37" s="17"/>
      <c r="I37" s="17"/>
      <c r="J37" s="17"/>
      <c r="K37" s="44"/>
      <c r="L37" s="19"/>
      <c r="M37" s="19"/>
      <c r="N37" s="19"/>
      <c r="O37" s="19"/>
      <c r="P37" s="44"/>
      <c r="Q37" s="19"/>
      <c r="R37" s="19"/>
      <c r="S37" s="19"/>
      <c r="T37" s="19"/>
      <c r="U37" s="44"/>
      <c r="V37" s="45"/>
      <c r="W37" s="45"/>
      <c r="X37" s="45"/>
      <c r="Y37" s="45"/>
      <c r="Z37" s="56"/>
      <c r="AA37" s="19">
        <f>(AA108+Y108+X108+W108)</f>
        <v>-129</v>
      </c>
      <c r="AB37" s="19">
        <f>(AB108+AA108+Y108+X108)</f>
        <v>779</v>
      </c>
      <c r="AC37" s="19">
        <f>(AC108+AB108+AA108+Y108)</f>
        <v>1997</v>
      </c>
      <c r="AD37" s="19">
        <f>(AD108+AC108+AB108+AA108)</f>
        <v>2508</v>
      </c>
      <c r="AE37" s="44">
        <f>AD37</f>
        <v>2508</v>
      </c>
      <c r="AF37" s="19">
        <f>(AF108+AD108+AC108+AB108)</f>
        <v>2580</v>
      </c>
      <c r="AG37" s="19">
        <f>(AG108+AF108+AD108+AC108)</f>
        <v>1899</v>
      </c>
      <c r="AH37" s="19">
        <f>(AH108+AG108+AF108+AD108)</f>
        <v>2034</v>
      </c>
      <c r="AI37" s="19">
        <f>(AI108+AH108+AG108+AF108)</f>
        <v>1788</v>
      </c>
      <c r="AJ37" s="44">
        <f>AI37</f>
        <v>1788</v>
      </c>
      <c r="AK37" s="19">
        <f>(AK108+AI108+AH108+AG108)</f>
        <v>2128.7086584082999</v>
      </c>
      <c r="AL37" s="19">
        <f>(AL108+AK108+AI108+AH108)</f>
        <v>3190.9457501831012</v>
      </c>
      <c r="AM37" s="19">
        <f>(AM108+AL108+AK108+AI108)</f>
        <v>2765.7310422441992</v>
      </c>
      <c r="AN37" s="19">
        <f>(AN108+AM108+AL108+AK108)</f>
        <v>2943.563597596396</v>
      </c>
      <c r="AO37" s="44">
        <f>AN37</f>
        <v>2943.563597596396</v>
      </c>
      <c r="AP37" s="19">
        <f>(AP108+AN108+AM108+AL108)</f>
        <v>2450.5663798203955</v>
      </c>
      <c r="AQ37" s="15"/>
    </row>
    <row r="38" spans="1:43" ht="13.35" customHeight="1" x14ac:dyDescent="0.15">
      <c r="A38" s="57" t="s">
        <v>34</v>
      </c>
      <c r="B38" s="58"/>
      <c r="C38" s="58"/>
      <c r="D38" s="58"/>
      <c r="E38" s="58"/>
      <c r="F38" s="59"/>
      <c r="G38" s="58"/>
      <c r="H38" s="58"/>
      <c r="I38" s="58"/>
      <c r="J38" s="58"/>
      <c r="K38" s="59"/>
      <c r="L38" s="60"/>
      <c r="M38" s="60"/>
      <c r="N38" s="60"/>
      <c r="O38" s="60"/>
      <c r="P38" s="59"/>
      <c r="Q38" s="60"/>
      <c r="R38" s="60"/>
      <c r="S38" s="60"/>
      <c r="T38" s="60"/>
      <c r="U38" s="44"/>
      <c r="V38" s="61"/>
      <c r="W38" s="61"/>
      <c r="X38" s="61"/>
      <c r="Y38" s="61"/>
      <c r="Z38" s="56"/>
      <c r="AA38" s="60">
        <f>(AA109+Y109+X109+W109)</f>
        <v>-367</v>
      </c>
      <c r="AB38" s="60">
        <f>(AB109+AA109+Y109+X109)</f>
        <v>-504</v>
      </c>
      <c r="AC38" s="60">
        <f>(AC109+AB109+AA109+Y109)</f>
        <v>-634</v>
      </c>
      <c r="AD38" s="60">
        <f>(AD109+AC109+AB109+AA109)</f>
        <v>-643</v>
      </c>
      <c r="AE38" s="44">
        <f>AD38</f>
        <v>-643</v>
      </c>
      <c r="AF38" s="60">
        <f>(AF109+AD109+AC109+AB109)</f>
        <v>-668</v>
      </c>
      <c r="AG38" s="60">
        <f>(AG109+AF109+AD109+AC109)</f>
        <v>-643</v>
      </c>
      <c r="AH38" s="60">
        <f>(AH109+AG109+AF109+AD109)</f>
        <v>-659</v>
      </c>
      <c r="AI38" s="60">
        <f>(AI109+AH109+AG109+AF109)</f>
        <v>-629</v>
      </c>
      <c r="AJ38" s="44">
        <f>AI38</f>
        <v>-629</v>
      </c>
      <c r="AK38" s="60">
        <f>(AK109+AI109+AH109+AG109)</f>
        <v>-604</v>
      </c>
      <c r="AL38" s="60">
        <f>(AL109+AK109+AI109+AH109)</f>
        <v>-612</v>
      </c>
      <c r="AM38" s="60">
        <f>(AM109+AL109+AK109+AI109)</f>
        <v>-571.29424636859994</v>
      </c>
      <c r="AN38" s="60">
        <f>(AN109+AM109+AL109+AK109)</f>
        <v>-589.02494619399999</v>
      </c>
      <c r="AO38" s="44">
        <f>AN38</f>
        <v>-589.02494619399999</v>
      </c>
      <c r="AP38" s="60">
        <f>(AP109+AN109+AM109+AL109)</f>
        <v>-623.74185274549995</v>
      </c>
      <c r="AQ38" s="15"/>
    </row>
    <row r="39" spans="1:43" ht="13.35" customHeight="1" x14ac:dyDescent="0.15">
      <c r="A39" s="46" t="s">
        <v>35</v>
      </c>
      <c r="B39" s="47"/>
      <c r="C39" s="47"/>
      <c r="D39" s="47"/>
      <c r="E39" s="47"/>
      <c r="F39" s="48"/>
      <c r="G39" s="47"/>
      <c r="H39" s="47"/>
      <c r="I39" s="47"/>
      <c r="J39" s="47"/>
      <c r="K39" s="48"/>
      <c r="L39" s="47"/>
      <c r="M39" s="47"/>
      <c r="N39" s="47"/>
      <c r="O39" s="47"/>
      <c r="P39" s="48"/>
      <c r="Q39" s="49"/>
      <c r="R39" s="49"/>
      <c r="S39" s="47"/>
      <c r="T39" s="49"/>
      <c r="U39" s="50"/>
      <c r="V39" s="51"/>
      <c r="W39" s="51"/>
      <c r="X39" s="62"/>
      <c r="Y39" s="51"/>
      <c r="Z39" s="63"/>
      <c r="AA39" s="49">
        <v>747198940</v>
      </c>
      <c r="AB39" s="49">
        <v>781883905</v>
      </c>
      <c r="AC39" s="47">
        <v>859852077</v>
      </c>
      <c r="AD39" s="49">
        <v>830890480</v>
      </c>
      <c r="AE39" s="50">
        <f>AD39</f>
        <v>830890480</v>
      </c>
      <c r="AF39" s="49">
        <v>840842355</v>
      </c>
      <c r="AG39" s="49">
        <v>843769817</v>
      </c>
      <c r="AH39" s="47">
        <v>845063670</v>
      </c>
      <c r="AI39" s="49">
        <v>845416837</v>
      </c>
      <c r="AJ39" s="50">
        <f>AI39</f>
        <v>845416837</v>
      </c>
      <c r="AK39" s="49">
        <v>845323006</v>
      </c>
      <c r="AL39" s="49">
        <v>846709938</v>
      </c>
      <c r="AM39" s="47">
        <v>847297280</v>
      </c>
      <c r="AN39" s="49">
        <v>849282605</v>
      </c>
      <c r="AO39" s="50">
        <f>AN39</f>
        <v>849282605</v>
      </c>
      <c r="AP39" s="49">
        <v>848380047</v>
      </c>
      <c r="AQ39" s="15"/>
    </row>
    <row r="40" spans="1:43" ht="13.35" customHeight="1" x14ac:dyDescent="0.15">
      <c r="A40" s="21" t="s">
        <v>36</v>
      </c>
      <c r="B40" s="52"/>
      <c r="C40" s="52"/>
      <c r="D40" s="52"/>
      <c r="E40" s="52"/>
      <c r="F40" s="53"/>
      <c r="G40" s="52"/>
      <c r="H40" s="52"/>
      <c r="I40" s="52"/>
      <c r="J40" s="52"/>
      <c r="K40" s="53"/>
      <c r="L40" s="52"/>
      <c r="M40" s="52"/>
      <c r="N40" s="52"/>
      <c r="O40" s="52"/>
      <c r="P40" s="54"/>
      <c r="Q40" s="52"/>
      <c r="R40" s="52"/>
      <c r="S40" s="52"/>
      <c r="T40" s="52"/>
      <c r="U40" s="43"/>
      <c r="V40" s="52"/>
      <c r="W40" s="52"/>
      <c r="X40" s="52"/>
      <c r="Y40" s="55"/>
      <c r="Z40" s="64"/>
      <c r="AA40" s="52">
        <f t="shared" ref="AA40:AP40" si="52">(AA37+AA38)/AA39*1000000</f>
        <v>-0.6638125048732002</v>
      </c>
      <c r="AB40" s="52">
        <f t="shared" si="52"/>
        <v>0.35171461932062664</v>
      </c>
      <c r="AC40" s="52">
        <f t="shared" si="52"/>
        <v>1.585156373356065</v>
      </c>
      <c r="AD40" s="52">
        <f t="shared" si="52"/>
        <v>2.2445798151400167</v>
      </c>
      <c r="AE40" s="43">
        <f t="shared" si="52"/>
        <v>2.2445798151400167</v>
      </c>
      <c r="AF40" s="52">
        <f t="shared" si="52"/>
        <v>2.2739101909299038</v>
      </c>
      <c r="AG40" s="52">
        <f t="shared" si="52"/>
        <v>1.4885576311151694</v>
      </c>
      <c r="AH40" s="52">
        <f t="shared" si="52"/>
        <v>1.6270963346465954</v>
      </c>
      <c r="AI40" s="52">
        <f t="shared" si="52"/>
        <v>1.3709213600627639</v>
      </c>
      <c r="AJ40" s="43">
        <f t="shared" si="52"/>
        <v>1.3709213600627639</v>
      </c>
      <c r="AK40" s="52">
        <f t="shared" si="52"/>
        <v>1.8036994706001175</v>
      </c>
      <c r="AL40" s="52">
        <f t="shared" si="52"/>
        <v>3.0458432509659539</v>
      </c>
      <c r="AM40" s="52">
        <f t="shared" si="52"/>
        <v>2.5899254578931248</v>
      </c>
      <c r="AN40" s="52">
        <f t="shared" si="52"/>
        <v>2.7723853491646584</v>
      </c>
      <c r="AO40" s="43">
        <f t="shared" si="52"/>
        <v>2.7723853491646584</v>
      </c>
      <c r="AP40" s="52">
        <f t="shared" si="52"/>
        <v>2.1533091608351977</v>
      </c>
      <c r="AQ40" s="15"/>
    </row>
    <row r="41" spans="1:43" ht="13.35" customHeight="1" x14ac:dyDescent="0.15">
      <c r="A41" s="13" t="s">
        <v>37</v>
      </c>
      <c r="B41" s="14"/>
      <c r="C41" s="14"/>
      <c r="D41" s="14"/>
      <c r="E41" s="14"/>
      <c r="F41" s="14"/>
      <c r="G41" s="14"/>
      <c r="H41" s="14"/>
      <c r="I41" s="14"/>
      <c r="J41" s="14"/>
      <c r="K41" s="14"/>
      <c r="L41" s="14"/>
      <c r="M41" s="14"/>
      <c r="N41" s="14"/>
      <c r="O41" s="14"/>
      <c r="P41" s="14"/>
      <c r="Q41" s="14"/>
      <c r="R41" s="14"/>
      <c r="S41" s="14"/>
      <c r="T41" s="29"/>
      <c r="U41" s="29"/>
      <c r="V41" s="14"/>
      <c r="W41" s="14"/>
      <c r="X41" s="14"/>
      <c r="Y41" s="14"/>
      <c r="Z41" s="14"/>
      <c r="AA41" s="14"/>
      <c r="AB41" s="14"/>
      <c r="AC41" s="14"/>
      <c r="AD41" s="14"/>
      <c r="AE41" s="14"/>
      <c r="AF41" s="14"/>
      <c r="AG41" s="14"/>
      <c r="AH41" s="14"/>
      <c r="AI41" s="14"/>
      <c r="AJ41" s="14"/>
      <c r="AK41" s="14"/>
      <c r="AL41" s="14"/>
      <c r="AM41" s="14"/>
      <c r="AN41" s="14"/>
      <c r="AO41" s="14"/>
      <c r="AP41" s="14"/>
      <c r="AQ41" s="15"/>
    </row>
    <row r="42" spans="1:43" ht="13.35" customHeight="1" x14ac:dyDescent="0.15">
      <c r="A42" s="20" t="s">
        <v>38</v>
      </c>
      <c r="B42" s="17">
        <v>-19.034652000000001</v>
      </c>
      <c r="C42" s="17">
        <v>-20.305975</v>
      </c>
      <c r="D42" s="17">
        <v>-19.855519999999999</v>
      </c>
      <c r="E42" s="17">
        <v>-19.624711999999999</v>
      </c>
      <c r="F42" s="18">
        <v>-78.820858999999999</v>
      </c>
      <c r="G42" s="17">
        <v>-19.008928999999998</v>
      </c>
      <c r="H42" s="17">
        <v>-24.508344999999998</v>
      </c>
      <c r="I42" s="17">
        <v>-25.570239999999998</v>
      </c>
      <c r="J42" s="17">
        <v>-17.961389</v>
      </c>
      <c r="K42" s="18">
        <v>-87.048901999999998</v>
      </c>
      <c r="L42" s="17">
        <v>-23.492175</v>
      </c>
      <c r="M42" s="17">
        <v>-21.235782</v>
      </c>
      <c r="N42" s="17">
        <v>-22.300374000000001</v>
      </c>
      <c r="O42" s="17">
        <v>-25.848278000000001</v>
      </c>
      <c r="P42" s="18">
        <v>-92.876609000000002</v>
      </c>
      <c r="Q42" s="17">
        <v>-29.321643000000002</v>
      </c>
      <c r="R42" s="17">
        <v>-28.782191999999998</v>
      </c>
      <c r="S42" s="17">
        <v>-28.635933000000001</v>
      </c>
      <c r="T42" s="17">
        <v>-45.4</v>
      </c>
      <c r="U42" s="18">
        <v>-132.1</v>
      </c>
      <c r="V42" s="17">
        <v>-47.6</v>
      </c>
      <c r="W42" s="17">
        <v>-50.1</v>
      </c>
      <c r="X42" s="17">
        <v>-71.145801975400019</v>
      </c>
      <c r="Y42" s="17">
        <v>-147.56200000000001</v>
      </c>
      <c r="Z42" s="18">
        <f t="shared" ref="Z42:Z45" si="53">SUM(V42:Y42)</f>
        <v>-316.40780197540005</v>
      </c>
      <c r="AA42" s="17">
        <v>-275.79601994090001</v>
      </c>
      <c r="AB42" s="17">
        <v>-291.49895837079998</v>
      </c>
      <c r="AC42" s="17">
        <v>-313.18773912749998</v>
      </c>
      <c r="AD42" s="17">
        <v>-319.2</v>
      </c>
      <c r="AE42" s="18">
        <f t="shared" ref="AE42:AE45" si="54">SUM(AA42:AD42)</f>
        <v>-1199.6827174391999</v>
      </c>
      <c r="AF42" s="17">
        <v>-304.39999999999998</v>
      </c>
      <c r="AG42" s="17">
        <v>-310.60000000000002</v>
      </c>
      <c r="AH42" s="17">
        <v>-322.12</v>
      </c>
      <c r="AI42" s="17">
        <v>-317.08999999999997</v>
      </c>
      <c r="AJ42" s="18">
        <f t="shared" ref="AJ42:AJ45" si="55">SUM(AF42:AI42)</f>
        <v>-1254.21</v>
      </c>
      <c r="AK42" s="17">
        <v>-306.27952569630003</v>
      </c>
      <c r="AL42" s="17">
        <v>-314.27636896009989</v>
      </c>
      <c r="AM42" s="17">
        <v>-318.69678622909998</v>
      </c>
      <c r="AN42" s="17">
        <v>-309.92809531590012</v>
      </c>
      <c r="AO42" s="18">
        <f>SUM(AK42:AN42)</f>
        <v>-1249.1807762014</v>
      </c>
      <c r="AP42" s="17">
        <v>-315.89131408530005</v>
      </c>
      <c r="AQ42" s="15"/>
    </row>
    <row r="43" spans="1:43" ht="13.35" customHeight="1" x14ac:dyDescent="0.15">
      <c r="A43" s="20" t="s">
        <v>39</v>
      </c>
      <c r="B43" s="17">
        <v>-1.507509</v>
      </c>
      <c r="C43" s="17">
        <v>-2.6549330000000002</v>
      </c>
      <c r="D43" s="17">
        <v>-3.359216</v>
      </c>
      <c r="E43" s="17">
        <v>-3.3114050000000002</v>
      </c>
      <c r="F43" s="18">
        <v>-10.833062999999999</v>
      </c>
      <c r="G43" s="17">
        <v>-3.3240970000000001</v>
      </c>
      <c r="H43" s="17">
        <v>-3.6196579999999998</v>
      </c>
      <c r="I43" s="17">
        <v>-3.684971</v>
      </c>
      <c r="J43" s="17">
        <v>-3.1186319999999998</v>
      </c>
      <c r="K43" s="18">
        <v>-13.747358</v>
      </c>
      <c r="L43" s="17">
        <v>-3.5274290000000001</v>
      </c>
      <c r="M43" s="17">
        <v>-3.4187050000000001</v>
      </c>
      <c r="N43" s="17">
        <v>-3.4549189999999999</v>
      </c>
      <c r="O43" s="17">
        <v>-3.7977430000000001</v>
      </c>
      <c r="P43" s="18">
        <v>-14.198795</v>
      </c>
      <c r="Q43" s="17">
        <v>-4.0081490000000004</v>
      </c>
      <c r="R43" s="17">
        <v>-3.9066860000000001</v>
      </c>
      <c r="S43" s="17">
        <v>-4.7223100000000002</v>
      </c>
      <c r="T43" s="17">
        <v>-4.4000000000000004</v>
      </c>
      <c r="U43" s="18">
        <v>-17</v>
      </c>
      <c r="V43" s="17">
        <v>-5.7</v>
      </c>
      <c r="W43" s="17">
        <v>-6.2</v>
      </c>
      <c r="X43" s="17">
        <v>-7.3371774519000024</v>
      </c>
      <c r="Y43" s="17">
        <v>-26.157</v>
      </c>
      <c r="Z43" s="18">
        <f t="shared" si="53"/>
        <v>-45.394177451900006</v>
      </c>
      <c r="AA43" s="17">
        <v>-16.8049512021</v>
      </c>
      <c r="AB43" s="17">
        <v>-17.594565851199999</v>
      </c>
      <c r="AC43" s="17">
        <v>-18.7</v>
      </c>
      <c r="AD43" s="17">
        <v>-19</v>
      </c>
      <c r="AE43" s="18">
        <f t="shared" si="54"/>
        <v>-72.099517053300005</v>
      </c>
      <c r="AF43" s="17">
        <v>-18.2</v>
      </c>
      <c r="AG43" s="17">
        <v>-18.899999999999999</v>
      </c>
      <c r="AH43" s="17">
        <v>-19.57</v>
      </c>
      <c r="AI43" s="17">
        <v>-13.85</v>
      </c>
      <c r="AJ43" s="18">
        <f t="shared" si="55"/>
        <v>-70.52</v>
      </c>
      <c r="AK43" s="40">
        <v>-8.4609259563000005</v>
      </c>
      <c r="AL43" s="40">
        <v>-8.6001526239999979</v>
      </c>
      <c r="AM43" s="40">
        <v>-8.4699466713999989</v>
      </c>
      <c r="AN43" s="40">
        <v>-6.3470398097000036</v>
      </c>
      <c r="AO43" s="18">
        <f>SUM(AK43:AN43)</f>
        <v>-31.878065061400001</v>
      </c>
      <c r="AP43" s="40">
        <v>-10.3073752767</v>
      </c>
      <c r="AQ43" s="15"/>
    </row>
    <row r="44" spans="1:43" ht="13.35" customHeight="1" x14ac:dyDescent="0.15">
      <c r="A44" s="20" t="s">
        <v>40</v>
      </c>
      <c r="B44" s="17">
        <v>-0.24657499999999999</v>
      </c>
      <c r="C44" s="17">
        <v>-0.24931500000000001</v>
      </c>
      <c r="D44" s="17">
        <v>-0.25205499999999997</v>
      </c>
      <c r="E44" s="17">
        <v>-0.21917800000000001</v>
      </c>
      <c r="F44" s="18">
        <v>-0.96712299999999995</v>
      </c>
      <c r="G44" s="36" t="s">
        <v>19</v>
      </c>
      <c r="H44" s="17">
        <v>-0.101022</v>
      </c>
      <c r="I44" s="17">
        <v>-0.110461</v>
      </c>
      <c r="J44" s="17">
        <v>-0.112387</v>
      </c>
      <c r="K44" s="18">
        <v>-0.32386999999999999</v>
      </c>
      <c r="L44" s="17">
        <v>-0.113062</v>
      </c>
      <c r="M44" s="17">
        <v>-5.4869999999999997E-3</v>
      </c>
      <c r="N44" s="17">
        <v>-1.2509999999999999E-3</v>
      </c>
      <c r="O44" s="17">
        <v>-0.26791900000000002</v>
      </c>
      <c r="P44" s="18">
        <v>-0.38772000000000001</v>
      </c>
      <c r="Q44" s="17">
        <v>-0.27514899999999998</v>
      </c>
      <c r="R44" s="17">
        <v>-0.27489599999999997</v>
      </c>
      <c r="S44" s="17">
        <v>-0.92337899999999995</v>
      </c>
      <c r="T44" s="17">
        <v>-2.2000000000000002</v>
      </c>
      <c r="U44" s="18">
        <v>-3.7</v>
      </c>
      <c r="V44" s="17">
        <v>-2.5</v>
      </c>
      <c r="W44" s="17">
        <v>-2.2000000000000002</v>
      </c>
      <c r="X44" s="17">
        <v>-2.2888404850000006</v>
      </c>
      <c r="Y44" s="17">
        <v>-6.9630000000000001</v>
      </c>
      <c r="Z44" s="18">
        <f t="shared" si="53"/>
        <v>-13.951840485000002</v>
      </c>
      <c r="AA44" s="17">
        <v>-14.007714549699999</v>
      </c>
      <c r="AB44" s="17">
        <v>-13.653884579399998</v>
      </c>
      <c r="AC44" s="17">
        <v>-14.069176911699998</v>
      </c>
      <c r="AD44" s="17">
        <v>-79</v>
      </c>
      <c r="AE44" s="18">
        <f t="shared" si="54"/>
        <v>-120.7307760408</v>
      </c>
      <c r="AF44" s="17">
        <v>-22.1</v>
      </c>
      <c r="AG44" s="17">
        <v>-22.7</v>
      </c>
      <c r="AH44" s="17">
        <v>-23.4</v>
      </c>
      <c r="AI44" s="17">
        <v>0.04</v>
      </c>
      <c r="AJ44" s="18">
        <f t="shared" si="55"/>
        <v>-68.159999999999982</v>
      </c>
      <c r="AK44" s="17">
        <v>-22.6893301968</v>
      </c>
      <c r="AL44" s="17">
        <v>-23.329975172299999</v>
      </c>
      <c r="AM44" s="17">
        <v>-23.040641261600012</v>
      </c>
      <c r="AN44" s="17">
        <v>-20.867894353199983</v>
      </c>
      <c r="AO44" s="18">
        <f>SUM(AK44:AN44)</f>
        <v>-89.927840983899998</v>
      </c>
      <c r="AP44" s="17">
        <v>-11.6216112423</v>
      </c>
      <c r="AQ44" s="15"/>
    </row>
    <row r="45" spans="1:43" ht="13.35" customHeight="1" x14ac:dyDescent="0.15">
      <c r="A45" s="20" t="s">
        <v>41</v>
      </c>
      <c r="B45" s="17">
        <v>-3.544114</v>
      </c>
      <c r="C45" s="17">
        <v>-4.0477460000000001</v>
      </c>
      <c r="D45" s="17">
        <v>-4.2717489999999998</v>
      </c>
      <c r="E45" s="17">
        <v>-4.4443060000000001</v>
      </c>
      <c r="F45" s="18">
        <v>-16.307915000000001</v>
      </c>
      <c r="G45" s="17">
        <v>-4.3331460000000002</v>
      </c>
      <c r="H45" s="17">
        <v>-6.0891840000000004</v>
      </c>
      <c r="I45" s="17">
        <v>-6.2244799999999998</v>
      </c>
      <c r="J45" s="17">
        <v>-6.2280899999999999</v>
      </c>
      <c r="K45" s="18">
        <v>-22.874898999999999</v>
      </c>
      <c r="L45" s="17">
        <v>-6.1409450000000003</v>
      </c>
      <c r="M45" s="17">
        <v>-6.2677509999999996</v>
      </c>
      <c r="N45" s="17">
        <v>-6.3421060000000002</v>
      </c>
      <c r="O45" s="17">
        <v>-7.7395529999999999</v>
      </c>
      <c r="P45" s="18">
        <v>-26.490355000000001</v>
      </c>
      <c r="Q45" s="17">
        <v>-7.4937969999999998</v>
      </c>
      <c r="R45" s="17">
        <v>-9.7928259999999998</v>
      </c>
      <c r="S45" s="17">
        <v>-10.144600000000001</v>
      </c>
      <c r="T45" s="17">
        <v>-14.1</v>
      </c>
      <c r="U45" s="18">
        <v>-45.1</v>
      </c>
      <c r="V45" s="17">
        <v>-14.5</v>
      </c>
      <c r="W45" s="17">
        <v>-16.100000000000001</v>
      </c>
      <c r="X45" s="17">
        <v>-22.142737378499994</v>
      </c>
      <c r="Y45" s="17">
        <v>-83.394999999999996</v>
      </c>
      <c r="Z45" s="18">
        <f t="shared" si="53"/>
        <v>-136.13773737849999</v>
      </c>
      <c r="AA45" s="17">
        <v>-133.31897886640002</v>
      </c>
      <c r="AB45" s="17">
        <v>-140.5456176605</v>
      </c>
      <c r="AC45" s="17">
        <v>-150.66159871920001</v>
      </c>
      <c r="AD45" s="17">
        <v>-169.9</v>
      </c>
      <c r="AE45" s="18">
        <f t="shared" si="54"/>
        <v>-594.42619524610006</v>
      </c>
      <c r="AF45" s="17">
        <v>-150.9</v>
      </c>
      <c r="AG45" s="17">
        <v>-154.19999999999999</v>
      </c>
      <c r="AH45" s="17">
        <f>-161.9</f>
        <v>-161.9</v>
      </c>
      <c r="AI45" s="17">
        <v>-204.17</v>
      </c>
      <c r="AJ45" s="18">
        <f t="shared" si="55"/>
        <v>-671.17</v>
      </c>
      <c r="AK45" s="17">
        <v>-143.83109665770002</v>
      </c>
      <c r="AL45" s="17">
        <v>-146.41134445479997</v>
      </c>
      <c r="AM45" s="17">
        <v>-144.9746952543</v>
      </c>
      <c r="AN45" s="17">
        <v>-146.1636391477</v>
      </c>
      <c r="AO45" s="18">
        <f>SUM(AK45:AN45)</f>
        <v>-581.38077551449999</v>
      </c>
      <c r="AP45" s="17">
        <v>-138.42137353929999</v>
      </c>
      <c r="AQ45" s="15"/>
    </row>
    <row r="46" spans="1:43" ht="13.35" customHeight="1" x14ac:dyDescent="0.15">
      <c r="A46" s="21" t="s">
        <v>42</v>
      </c>
      <c r="B46" s="42">
        <v>-24.332850000000001</v>
      </c>
      <c r="C46" s="42">
        <v>-27.257968999999999</v>
      </c>
      <c r="D46" s="42">
        <v>-27.738539999999997</v>
      </c>
      <c r="E46" s="42">
        <v>-27.599601</v>
      </c>
      <c r="F46" s="23">
        <v>-106.92895999999999</v>
      </c>
      <c r="G46" s="42">
        <v>-26.666171999999996</v>
      </c>
      <c r="H46" s="42">
        <v>-34.318209000000003</v>
      </c>
      <c r="I46" s="42">
        <v>-35.590152000000003</v>
      </c>
      <c r="J46" s="42">
        <v>-27.420498000000002</v>
      </c>
      <c r="K46" s="23">
        <v>-123.995029</v>
      </c>
      <c r="L46" s="42">
        <v>-33.273611000000002</v>
      </c>
      <c r="M46" s="42">
        <v>-30.927724999999999</v>
      </c>
      <c r="N46" s="42">
        <v>-32.098649999999999</v>
      </c>
      <c r="O46" s="42">
        <v>-37.653492999999997</v>
      </c>
      <c r="P46" s="23">
        <v>-133.95347900000002</v>
      </c>
      <c r="Q46" s="42">
        <v>-41.098738000000004</v>
      </c>
      <c r="R46" s="42">
        <v>-42.756599999999992</v>
      </c>
      <c r="S46" s="42">
        <v>-44.426221999999996</v>
      </c>
      <c r="T46" s="42">
        <f t="shared" ref="T46:AP46" si="56">SUM(T42:T45)</f>
        <v>-66.099999999999994</v>
      </c>
      <c r="U46" s="23">
        <f t="shared" si="56"/>
        <v>-197.89999999999998</v>
      </c>
      <c r="V46" s="42">
        <f t="shared" si="56"/>
        <v>-70.300000000000011</v>
      </c>
      <c r="W46" s="42">
        <f t="shared" si="56"/>
        <v>-74.600000000000009</v>
      </c>
      <c r="X46" s="42">
        <f t="shared" si="56"/>
        <v>-102.91455729080002</v>
      </c>
      <c r="Y46" s="42">
        <f t="shared" si="56"/>
        <v>-264.077</v>
      </c>
      <c r="Z46" s="23">
        <f t="shared" si="56"/>
        <v>-511.89155729080005</v>
      </c>
      <c r="AA46" s="42">
        <f t="shared" si="56"/>
        <v>-439.92766455910004</v>
      </c>
      <c r="AB46" s="42">
        <f t="shared" si="56"/>
        <v>-463.29302646189996</v>
      </c>
      <c r="AC46" s="42">
        <f t="shared" si="56"/>
        <v>-496.61851475840001</v>
      </c>
      <c r="AD46" s="42">
        <f t="shared" si="56"/>
        <v>-587.1</v>
      </c>
      <c r="AE46" s="23">
        <f t="shared" si="56"/>
        <v>-1986.9392057793998</v>
      </c>
      <c r="AF46" s="42">
        <f t="shared" si="56"/>
        <v>-495.6</v>
      </c>
      <c r="AG46" s="42">
        <f t="shared" si="56"/>
        <v>-506.4</v>
      </c>
      <c r="AH46" s="42">
        <f t="shared" si="56"/>
        <v>-526.99</v>
      </c>
      <c r="AI46" s="42">
        <f t="shared" si="56"/>
        <v>-535.06999999999994</v>
      </c>
      <c r="AJ46" s="23">
        <f t="shared" si="56"/>
        <v>-2064.06</v>
      </c>
      <c r="AK46" s="42">
        <f t="shared" si="56"/>
        <v>-481.26087850710002</v>
      </c>
      <c r="AL46" s="42">
        <f t="shared" si="56"/>
        <v>-492.61784121119985</v>
      </c>
      <c r="AM46" s="42">
        <f t="shared" si="56"/>
        <v>-495.1820694164</v>
      </c>
      <c r="AN46" s="42">
        <f t="shared" si="56"/>
        <v>-483.30666862650008</v>
      </c>
      <c r="AO46" s="23">
        <f t="shared" si="56"/>
        <v>-1952.3674577612001</v>
      </c>
      <c r="AP46" s="42">
        <f t="shared" si="56"/>
        <v>-476.24167414359999</v>
      </c>
      <c r="AQ46" s="15"/>
    </row>
    <row r="47" spans="1:43" ht="13.35" customHeight="1" x14ac:dyDescent="0.15">
      <c r="A47" s="10" t="s">
        <v>43</v>
      </c>
      <c r="B47" s="14"/>
      <c r="C47" s="14"/>
      <c r="D47" s="14"/>
      <c r="E47" s="14"/>
      <c r="F47" s="14"/>
      <c r="G47" s="14"/>
      <c r="H47" s="14"/>
      <c r="I47" s="14"/>
      <c r="J47" s="14"/>
      <c r="K47" s="14"/>
      <c r="L47" s="14"/>
      <c r="M47" s="14"/>
      <c r="N47" s="14"/>
      <c r="O47" s="14"/>
      <c r="P47" s="14"/>
      <c r="Q47" s="14"/>
      <c r="R47" s="14"/>
      <c r="S47" s="14"/>
      <c r="T47" s="29"/>
      <c r="U47" s="29"/>
      <c r="V47" s="14"/>
      <c r="W47" s="14"/>
      <c r="X47" s="14"/>
      <c r="Y47" s="14"/>
      <c r="Z47" s="14"/>
      <c r="AA47" s="14"/>
      <c r="AB47" s="14"/>
      <c r="AC47" s="14"/>
      <c r="AD47" s="14"/>
      <c r="AE47" s="14"/>
      <c r="AF47" s="14"/>
      <c r="AG47" s="14"/>
      <c r="AH47" s="14"/>
      <c r="AI47" s="14"/>
      <c r="AJ47" s="14"/>
      <c r="AK47" s="14"/>
      <c r="AL47" s="14"/>
      <c r="AM47" s="14"/>
      <c r="AN47" s="14"/>
      <c r="AO47" s="14"/>
      <c r="AP47" s="14"/>
      <c r="AQ47" s="15"/>
    </row>
    <row r="48" spans="1:43" ht="13.35" customHeight="1" x14ac:dyDescent="0.15">
      <c r="A48" s="16" t="s">
        <v>44</v>
      </c>
      <c r="B48" s="17">
        <v>41.063152000000002</v>
      </c>
      <c r="C48" s="17">
        <v>18.261253999999997</v>
      </c>
      <c r="D48" s="17">
        <v>34.483855999999996</v>
      </c>
      <c r="E48" s="17">
        <v>31.103034999999998</v>
      </c>
      <c r="F48" s="44">
        <v>124.91129800000002</v>
      </c>
      <c r="G48" s="17">
        <v>20.257891999999998</v>
      </c>
      <c r="H48" s="17">
        <v>39.842637000000003</v>
      </c>
      <c r="I48" s="17">
        <v>50.007294999999999</v>
      </c>
      <c r="J48" s="17">
        <v>107.702179</v>
      </c>
      <c r="K48" s="44">
        <v>217.81000400000002</v>
      </c>
      <c r="L48" s="17">
        <v>69.03015400000001</v>
      </c>
      <c r="M48" s="19">
        <v>73.214741000000004</v>
      </c>
      <c r="N48" s="17">
        <v>86.586821999999998</v>
      </c>
      <c r="O48" s="17">
        <v>142.91076099999998</v>
      </c>
      <c r="P48" s="18">
        <f>SUM(L48:O48)</f>
        <v>371.74247800000001</v>
      </c>
      <c r="Q48" s="19">
        <v>118.60424300000001</v>
      </c>
      <c r="R48" s="19">
        <v>88.11971810009922</v>
      </c>
      <c r="S48" s="19">
        <v>155.20309673860095</v>
      </c>
      <c r="T48" s="17">
        <v>91</v>
      </c>
      <c r="U48" s="44">
        <v>452.9</v>
      </c>
      <c r="V48" s="17">
        <v>97</v>
      </c>
      <c r="W48" s="19">
        <v>47.8</v>
      </c>
      <c r="X48" s="19">
        <v>25.119185032500383</v>
      </c>
      <c r="Y48" s="17">
        <v>-12.002000000000001</v>
      </c>
      <c r="Z48" s="18">
        <f t="shared" ref="Z48:Z50" si="57">SUM(V48:Y48)</f>
        <v>157.91718503250038</v>
      </c>
      <c r="AA48" s="17">
        <v>94.641628947001237</v>
      </c>
      <c r="AB48" s="19">
        <v>-48.943317765300321</v>
      </c>
      <c r="AC48" s="19">
        <v>-4815.0903247448023</v>
      </c>
      <c r="AD48" s="17">
        <v>66.2</v>
      </c>
      <c r="AE48" s="18">
        <f t="shared" ref="AE48:AE51" si="58">SUM(AA48:AD48)</f>
        <v>-4703.1920135631017</v>
      </c>
      <c r="AF48" s="17">
        <v>87.5</v>
      </c>
      <c r="AG48" s="19">
        <v>91.9</v>
      </c>
      <c r="AH48" s="19">
        <v>183.75</v>
      </c>
      <c r="AI48" s="17">
        <v>130.75</v>
      </c>
      <c r="AJ48" s="18">
        <f t="shared" ref="AJ48:AJ51" si="59">SUM(AF48:AI48)</f>
        <v>493.9</v>
      </c>
      <c r="AK48" s="17">
        <v>150.87941137500081</v>
      </c>
      <c r="AL48" s="17">
        <v>169.71125279350255</v>
      </c>
      <c r="AM48" s="17">
        <v>-5823.8906508691998</v>
      </c>
      <c r="AN48" s="17">
        <v>-304.1703668724</v>
      </c>
      <c r="AO48" s="18">
        <f>SUM(AK48:AN48)</f>
        <v>-5807.4703535730969</v>
      </c>
      <c r="AP48" s="17">
        <v>124.04385601310101</v>
      </c>
      <c r="AQ48" s="15"/>
    </row>
    <row r="49" spans="1:43" ht="13.35" customHeight="1" x14ac:dyDescent="0.15">
      <c r="A49" s="20" t="s">
        <v>29</v>
      </c>
      <c r="B49" s="17">
        <v>10.109503</v>
      </c>
      <c r="C49" s="17">
        <v>24.645828000000002</v>
      </c>
      <c r="D49" s="17">
        <v>4.6669999999999998</v>
      </c>
      <c r="E49" s="17">
        <v>-5.8885039999999993</v>
      </c>
      <c r="F49" s="44">
        <v>33.487358999999998</v>
      </c>
      <c r="G49" s="17">
        <v>11.809349000000001</v>
      </c>
      <c r="H49" s="17">
        <v>17.044599999999999</v>
      </c>
      <c r="I49" s="17">
        <v>-4.0017120000000004</v>
      </c>
      <c r="J49" s="17">
        <v>-31.022552999999991</v>
      </c>
      <c r="K49" s="44">
        <v>-6.1703169999999954</v>
      </c>
      <c r="L49" s="19">
        <f t="shared" ref="L49:R49" si="60">+L30</f>
        <v>-4.1251689999999996</v>
      </c>
      <c r="M49" s="19">
        <f t="shared" si="60"/>
        <v>2.8952789999999999</v>
      </c>
      <c r="N49" s="19">
        <f t="shared" si="60"/>
        <v>9.3088329999999999</v>
      </c>
      <c r="O49" s="19">
        <f t="shared" si="60"/>
        <v>18.616069000000003</v>
      </c>
      <c r="P49" s="18">
        <f>SUM(L49:O49)</f>
        <v>26.695012000000006</v>
      </c>
      <c r="Q49" s="19">
        <f t="shared" si="60"/>
        <v>1.841400000000001</v>
      </c>
      <c r="R49" s="19">
        <f t="shared" si="60"/>
        <v>54.024140000000003</v>
      </c>
      <c r="S49" s="19">
        <f>+S30</f>
        <v>19.366659000000013</v>
      </c>
      <c r="T49" s="17">
        <f t="shared" ref="T49:Y49" si="61">T30</f>
        <v>198.98184800000001</v>
      </c>
      <c r="U49" s="44">
        <f t="shared" si="61"/>
        <v>274.21404700000005</v>
      </c>
      <c r="V49" s="17">
        <f t="shared" si="61"/>
        <v>76.194789999999998</v>
      </c>
      <c r="W49" s="17">
        <f t="shared" si="61"/>
        <v>131.96222214519997</v>
      </c>
      <c r="X49" s="17">
        <f t="shared" si="61"/>
        <v>141.81932507450003</v>
      </c>
      <c r="Y49" s="17">
        <f t="shared" si="61"/>
        <v>141.30399999999997</v>
      </c>
      <c r="Z49" s="18">
        <f t="shared" si="57"/>
        <v>491.28033721969996</v>
      </c>
      <c r="AA49" s="17">
        <f t="shared" ref="AA49:AD49" si="62">AA30</f>
        <v>112.26448388530001</v>
      </c>
      <c r="AB49" s="17">
        <f t="shared" si="62"/>
        <v>-24.321213550399957</v>
      </c>
      <c r="AC49" s="17">
        <f t="shared" si="62"/>
        <v>92.937036961900048</v>
      </c>
      <c r="AD49" s="17">
        <f t="shared" si="62"/>
        <v>169.09999999999997</v>
      </c>
      <c r="AE49" s="18">
        <f t="shared" si="58"/>
        <v>349.98030729680005</v>
      </c>
      <c r="AF49" s="17">
        <f t="shared" ref="AF49:AI49" si="63">AF30</f>
        <v>141.5</v>
      </c>
      <c r="AG49" s="17">
        <f t="shared" si="63"/>
        <v>149.04</v>
      </c>
      <c r="AH49" s="17">
        <f t="shared" si="63"/>
        <v>95.000000000000014</v>
      </c>
      <c r="AI49" s="17">
        <f t="shared" si="63"/>
        <v>177.75</v>
      </c>
      <c r="AJ49" s="18">
        <f t="shared" si="59"/>
        <v>563.29</v>
      </c>
      <c r="AK49" s="17">
        <f t="shared" ref="AK49:AN49" si="64">AK30</f>
        <v>25.650857706299995</v>
      </c>
      <c r="AL49" s="17">
        <f t="shared" si="64"/>
        <v>75.313014490399965</v>
      </c>
      <c r="AM49" s="17">
        <f t="shared" si="64"/>
        <v>123.92365386600001</v>
      </c>
      <c r="AN49" s="17">
        <f t="shared" si="64"/>
        <v>696.09726625949997</v>
      </c>
      <c r="AO49" s="18">
        <f>SUM(AK49:AN49)</f>
        <v>920.98479232219995</v>
      </c>
      <c r="AP49" s="17">
        <f t="shared" ref="AP49" si="65">AP30</f>
        <v>148.7528501516</v>
      </c>
      <c r="AQ49" s="15"/>
    </row>
    <row r="50" spans="1:43" ht="13.35" customHeight="1" x14ac:dyDescent="0.15">
      <c r="A50" s="20" t="s">
        <v>45</v>
      </c>
      <c r="B50" s="17">
        <v>24.332850000000001</v>
      </c>
      <c r="C50" s="17">
        <v>27.257968999999999</v>
      </c>
      <c r="D50" s="17">
        <v>27.738539999999997</v>
      </c>
      <c r="E50" s="17">
        <v>27.599601</v>
      </c>
      <c r="F50" s="44">
        <v>106.92895999999999</v>
      </c>
      <c r="G50" s="17">
        <v>26.666171999999996</v>
      </c>
      <c r="H50" s="17">
        <v>34.318209000000003</v>
      </c>
      <c r="I50" s="17">
        <v>35.590152000000003</v>
      </c>
      <c r="J50" s="17">
        <v>27.420498000000002</v>
      </c>
      <c r="K50" s="44">
        <v>123.995029</v>
      </c>
      <c r="L50" s="17">
        <v>33.273611000000002</v>
      </c>
      <c r="M50" s="17">
        <v>30.927724999999999</v>
      </c>
      <c r="N50" s="17">
        <v>32.098649999999999</v>
      </c>
      <c r="O50" s="17">
        <v>37.653492999999997</v>
      </c>
      <c r="P50" s="18">
        <f>SUM(L50:O50)</f>
        <v>133.95347899999999</v>
      </c>
      <c r="Q50" s="19">
        <v>41.098738000000004</v>
      </c>
      <c r="R50" s="19">
        <v>42.756599999999992</v>
      </c>
      <c r="S50" s="19">
        <v>44.426221999999996</v>
      </c>
      <c r="T50" s="17">
        <v>66.099999999999994</v>
      </c>
      <c r="U50" s="44">
        <v>194.3</v>
      </c>
      <c r="V50" s="17">
        <f>-V46</f>
        <v>70.300000000000011</v>
      </c>
      <c r="W50" s="17">
        <f>-W46</f>
        <v>74.600000000000009</v>
      </c>
      <c r="X50" s="17">
        <f>-X46</f>
        <v>102.91455729080002</v>
      </c>
      <c r="Y50" s="17">
        <f>-Y46</f>
        <v>264.077</v>
      </c>
      <c r="Z50" s="18">
        <f t="shared" si="57"/>
        <v>511.89155729080005</v>
      </c>
      <c r="AA50" s="17">
        <f>-AA46</f>
        <v>439.92766455910004</v>
      </c>
      <c r="AB50" s="17">
        <f>-AB46</f>
        <v>463.29302646189996</v>
      </c>
      <c r="AC50" s="17">
        <f>-AC46</f>
        <v>496.61851475840001</v>
      </c>
      <c r="AD50" s="17">
        <f>-AD46</f>
        <v>587.1</v>
      </c>
      <c r="AE50" s="18">
        <f t="shared" si="58"/>
        <v>1986.9392057793998</v>
      </c>
      <c r="AF50" s="17">
        <f>-AF46</f>
        <v>495.6</v>
      </c>
      <c r="AG50" s="17">
        <f>-AG46</f>
        <v>506.4</v>
      </c>
      <c r="AH50" s="17">
        <f>-AH46</f>
        <v>526.99</v>
      </c>
      <c r="AI50" s="17">
        <f>-AI46</f>
        <v>535.06999999999994</v>
      </c>
      <c r="AJ50" s="18">
        <f t="shared" si="59"/>
        <v>2064.06</v>
      </c>
      <c r="AK50" s="17">
        <f>-AK46</f>
        <v>481.26087850710002</v>
      </c>
      <c r="AL50" s="17">
        <f>-AL46</f>
        <v>492.61784121119985</v>
      </c>
      <c r="AM50" s="17">
        <f>-AM46</f>
        <v>495.1820694164</v>
      </c>
      <c r="AN50" s="40">
        <f>-AN46</f>
        <v>483.30666862650008</v>
      </c>
      <c r="AO50" s="65">
        <f>SUM(AK50:AN50)</f>
        <v>1952.3674577612001</v>
      </c>
      <c r="AP50" s="17">
        <f>-AP46</f>
        <v>476.24167414359999</v>
      </c>
      <c r="AQ50" s="15"/>
    </row>
    <row r="51" spans="1:43" ht="13.35" customHeight="1" x14ac:dyDescent="0.15">
      <c r="A51" s="20" t="s">
        <v>46</v>
      </c>
      <c r="B51" s="36" t="s">
        <v>19</v>
      </c>
      <c r="C51" s="36" t="s">
        <v>19</v>
      </c>
      <c r="D51" s="36" t="s">
        <v>19</v>
      </c>
      <c r="E51" s="36" t="s">
        <v>19</v>
      </c>
      <c r="F51" s="66" t="s">
        <v>19</v>
      </c>
      <c r="G51" s="36" t="s">
        <v>19</v>
      </c>
      <c r="H51" s="36" t="s">
        <v>19</v>
      </c>
      <c r="I51" s="17">
        <v>9.2017190000000006</v>
      </c>
      <c r="J51" s="17">
        <v>1.0422000000000001E-2</v>
      </c>
      <c r="K51" s="44">
        <v>9.2121410000000008</v>
      </c>
      <c r="L51" s="36" t="s">
        <v>19</v>
      </c>
      <c r="M51" s="36" t="s">
        <v>19</v>
      </c>
      <c r="N51" s="36" t="s">
        <v>19</v>
      </c>
      <c r="O51" s="36" t="s">
        <v>19</v>
      </c>
      <c r="P51" s="66" t="s">
        <v>19</v>
      </c>
      <c r="Q51" s="36" t="s">
        <v>19</v>
      </c>
      <c r="R51" s="36" t="s">
        <v>19</v>
      </c>
      <c r="S51" s="36" t="s">
        <v>19</v>
      </c>
      <c r="T51" s="36" t="s">
        <v>19</v>
      </c>
      <c r="U51" s="66" t="s">
        <v>19</v>
      </c>
      <c r="V51" s="36" t="s">
        <v>19</v>
      </c>
      <c r="W51" s="36" t="s">
        <v>19</v>
      </c>
      <c r="X51" s="36" t="s">
        <v>19</v>
      </c>
      <c r="Y51" s="36" t="s">
        <v>19</v>
      </c>
      <c r="Z51" s="41" t="s">
        <v>19</v>
      </c>
      <c r="AA51" s="36" t="s">
        <v>19</v>
      </c>
      <c r="AB51" s="36" t="s">
        <v>19</v>
      </c>
      <c r="AC51" s="36">
        <v>5000</v>
      </c>
      <c r="AD51" s="36">
        <v>97.1</v>
      </c>
      <c r="AE51" s="18">
        <f t="shared" si="58"/>
        <v>5097.1000000000004</v>
      </c>
      <c r="AF51" s="36">
        <v>0</v>
      </c>
      <c r="AG51" s="36">
        <v>0</v>
      </c>
      <c r="AH51" s="36">
        <v>0</v>
      </c>
      <c r="AI51" s="36">
        <v>0</v>
      </c>
      <c r="AJ51" s="18">
        <f t="shared" si="59"/>
        <v>0</v>
      </c>
      <c r="AK51" s="36">
        <v>0</v>
      </c>
      <c r="AL51" s="36">
        <v>0</v>
      </c>
      <c r="AM51" s="36">
        <v>6000.0000000928003</v>
      </c>
      <c r="AN51" s="67">
        <v>0</v>
      </c>
      <c r="AO51" s="65">
        <f>SUM(AK51:AN51)</f>
        <v>6000.0000000928003</v>
      </c>
      <c r="AP51" s="36">
        <v>0</v>
      </c>
      <c r="AQ51" s="15"/>
    </row>
    <row r="52" spans="1:43" ht="13.35" customHeight="1" x14ac:dyDescent="0.15">
      <c r="A52" s="21" t="s">
        <v>43</v>
      </c>
      <c r="B52" s="22">
        <v>75.505504999999999</v>
      </c>
      <c r="C52" s="22">
        <v>70.165051000000005</v>
      </c>
      <c r="D52" s="22">
        <v>66.889395999999991</v>
      </c>
      <c r="E52" s="22">
        <v>52.814132000000001</v>
      </c>
      <c r="F52" s="24">
        <v>265.32761700000003</v>
      </c>
      <c r="G52" s="22">
        <v>58.733412999999992</v>
      </c>
      <c r="H52" s="22">
        <v>91.205445999999995</v>
      </c>
      <c r="I52" s="22">
        <f>SUM(I48:I51)</f>
        <v>90.797454000000002</v>
      </c>
      <c r="J52" s="22">
        <f>SUM(J48:J51)</f>
        <v>104.11054600000003</v>
      </c>
      <c r="K52" s="24">
        <v>344.846857</v>
      </c>
      <c r="L52" s="22">
        <f t="shared" ref="L52:Y52" si="66">SUM(L48:L51)</f>
        <v>98.178596000000013</v>
      </c>
      <c r="M52" s="22">
        <f t="shared" si="66"/>
        <v>107.037745</v>
      </c>
      <c r="N52" s="22">
        <f t="shared" si="66"/>
        <v>127.994305</v>
      </c>
      <c r="O52" s="22">
        <f t="shared" si="66"/>
        <v>199.18032299999999</v>
      </c>
      <c r="P52" s="24">
        <f t="shared" si="66"/>
        <v>532.39096900000004</v>
      </c>
      <c r="Q52" s="22">
        <f t="shared" si="66"/>
        <v>161.54438100000002</v>
      </c>
      <c r="R52" s="22">
        <f t="shared" si="66"/>
        <v>184.90045810009923</v>
      </c>
      <c r="S52" s="22">
        <f t="shared" si="66"/>
        <v>218.99597773860097</v>
      </c>
      <c r="T52" s="22">
        <f t="shared" si="66"/>
        <v>356.08184800000004</v>
      </c>
      <c r="U52" s="24">
        <f>SUM(U48:U51)</f>
        <v>921.41404699999998</v>
      </c>
      <c r="V52" s="22">
        <f t="shared" si="66"/>
        <v>243.49479000000002</v>
      </c>
      <c r="W52" s="22">
        <f t="shared" si="66"/>
        <v>254.36222214520001</v>
      </c>
      <c r="X52" s="22">
        <f t="shared" si="66"/>
        <v>269.85306739780043</v>
      </c>
      <c r="Y52" s="22">
        <f t="shared" si="66"/>
        <v>393.37899999999996</v>
      </c>
      <c r="Z52" s="24">
        <f>SUM(Z48:Z51)</f>
        <v>1161.0890795430005</v>
      </c>
      <c r="AA52" s="22">
        <f t="shared" ref="AA52:AD52" si="67">SUM(AA48:AA51)</f>
        <v>646.83377739140133</v>
      </c>
      <c r="AB52" s="22">
        <f t="shared" si="67"/>
        <v>390.0284951461997</v>
      </c>
      <c r="AC52" s="22">
        <f t="shared" si="67"/>
        <v>774.4652269754979</v>
      </c>
      <c r="AD52" s="22">
        <f t="shared" si="67"/>
        <v>919.5</v>
      </c>
      <c r="AE52" s="24">
        <f>SUM(AE48:AE51)</f>
        <v>2730.8274995130982</v>
      </c>
      <c r="AF52" s="22">
        <f t="shared" ref="AF52:AI52" si="68">SUM(AF48:AF51)</f>
        <v>724.6</v>
      </c>
      <c r="AG52" s="22">
        <f t="shared" si="68"/>
        <v>747.33999999999992</v>
      </c>
      <c r="AH52" s="22">
        <f t="shared" si="68"/>
        <v>805.74</v>
      </c>
      <c r="AI52" s="22">
        <f t="shared" si="68"/>
        <v>843.56999999999994</v>
      </c>
      <c r="AJ52" s="24">
        <f>SUM(AJ48:AJ51)</f>
        <v>3121.25</v>
      </c>
      <c r="AK52" s="22">
        <f t="shared" ref="AK52:AM52" si="69">SUM(AK48:AK51)</f>
        <v>657.7911475884008</v>
      </c>
      <c r="AL52" s="22">
        <f>SUM(AL48:AL51)</f>
        <v>737.64210849510232</v>
      </c>
      <c r="AM52" s="22">
        <f t="shared" si="69"/>
        <v>795.21507250600007</v>
      </c>
      <c r="AN52" s="68">
        <f>SUM(AN48:AN51)</f>
        <v>875.23356801360001</v>
      </c>
      <c r="AO52" s="69">
        <f>SUM(AO48:AO51)</f>
        <v>3065.8818966031031</v>
      </c>
      <c r="AP52" s="22">
        <f t="shared" ref="AP52" si="70">SUM(AP48:AP51)</f>
        <v>749.03838030830093</v>
      </c>
      <c r="AQ52" s="15"/>
    </row>
    <row r="53" spans="1:43" ht="13.35" customHeight="1" x14ac:dyDescent="0.15">
      <c r="A53" s="10" t="s">
        <v>47</v>
      </c>
      <c r="B53" s="14"/>
      <c r="C53" s="14"/>
      <c r="D53" s="14"/>
      <c r="E53" s="14"/>
      <c r="F53" s="14"/>
      <c r="G53" s="14"/>
      <c r="H53" s="14"/>
      <c r="I53" s="14"/>
      <c r="J53" s="14"/>
      <c r="K53" s="14"/>
      <c r="L53" s="14"/>
      <c r="M53" s="14"/>
      <c r="N53" s="14"/>
      <c r="O53" s="14"/>
      <c r="P53" s="14"/>
      <c r="Q53" s="14"/>
      <c r="R53" s="14"/>
      <c r="S53" s="14"/>
      <c r="T53" s="29"/>
      <c r="U53" s="29"/>
      <c r="V53" s="14"/>
      <c r="W53" s="14"/>
      <c r="X53" s="14"/>
      <c r="Y53" s="14"/>
      <c r="Z53" s="14"/>
      <c r="AA53" s="14"/>
      <c r="AB53" s="14"/>
      <c r="AC53" s="14"/>
      <c r="AD53" s="14"/>
      <c r="AE53" s="14"/>
      <c r="AF53" s="14"/>
      <c r="AG53" s="14"/>
      <c r="AH53" s="14"/>
      <c r="AI53" s="14"/>
      <c r="AJ53" s="14"/>
      <c r="AK53" s="14"/>
      <c r="AL53" s="14"/>
      <c r="AM53" s="14"/>
      <c r="AN53" s="14"/>
      <c r="AO53" s="14"/>
      <c r="AP53" s="14"/>
      <c r="AQ53" s="15"/>
    </row>
    <row r="54" spans="1:43" ht="13.35" customHeight="1" x14ac:dyDescent="0.15">
      <c r="A54" s="20" t="s">
        <v>48</v>
      </c>
      <c r="B54" s="17">
        <v>41.063152000000002</v>
      </c>
      <c r="C54" s="17">
        <v>18.261253999999997</v>
      </c>
      <c r="D54" s="17">
        <v>34.483855999999996</v>
      </c>
      <c r="E54" s="17">
        <v>31.103034999999998</v>
      </c>
      <c r="F54" s="18">
        <v>124.91129800000002</v>
      </c>
      <c r="G54" s="17">
        <v>20.257891999999998</v>
      </c>
      <c r="H54" s="17">
        <v>39.842637000000003</v>
      </c>
      <c r="I54" s="17">
        <v>50.007294999999999</v>
      </c>
      <c r="J54" s="17">
        <v>107.702179</v>
      </c>
      <c r="K54" s="18">
        <v>217.81000400000002</v>
      </c>
      <c r="L54" s="17">
        <f>L48</f>
        <v>69.03015400000001</v>
      </c>
      <c r="M54" s="17">
        <f>M48</f>
        <v>73.214741000000004</v>
      </c>
      <c r="N54" s="17">
        <f>N48</f>
        <v>86.586821999999998</v>
      </c>
      <c r="O54" s="17">
        <f>O48</f>
        <v>142.91076099999998</v>
      </c>
      <c r="P54" s="18">
        <v>371.64247799999998</v>
      </c>
      <c r="Q54" s="17">
        <f t="shared" ref="Q54:Z54" si="71">Q48</f>
        <v>118.60424300000001</v>
      </c>
      <c r="R54" s="17">
        <f t="shared" si="71"/>
        <v>88.11971810009922</v>
      </c>
      <c r="S54" s="17">
        <f t="shared" si="71"/>
        <v>155.20309673860095</v>
      </c>
      <c r="T54" s="17">
        <f t="shared" si="71"/>
        <v>91</v>
      </c>
      <c r="U54" s="18">
        <f t="shared" si="71"/>
        <v>452.9</v>
      </c>
      <c r="V54" s="17">
        <f t="shared" si="71"/>
        <v>97</v>
      </c>
      <c r="W54" s="17">
        <f t="shared" si="71"/>
        <v>47.8</v>
      </c>
      <c r="X54" s="17">
        <f t="shared" si="71"/>
        <v>25.119185032500383</v>
      </c>
      <c r="Y54" s="17">
        <f t="shared" si="71"/>
        <v>-12.002000000000001</v>
      </c>
      <c r="Z54" s="18">
        <f t="shared" si="71"/>
        <v>157.91718503250038</v>
      </c>
      <c r="AA54" s="17">
        <f>AA48</f>
        <v>94.641628947001237</v>
      </c>
      <c r="AB54" s="17">
        <f t="shared" ref="AB54:AE54" si="72">AB48</f>
        <v>-48.943317765300321</v>
      </c>
      <c r="AC54" s="17">
        <f t="shared" si="72"/>
        <v>-4815.0903247448023</v>
      </c>
      <c r="AD54" s="17">
        <f t="shared" si="72"/>
        <v>66.2</v>
      </c>
      <c r="AE54" s="18">
        <f t="shared" si="72"/>
        <v>-4703.1920135631017</v>
      </c>
      <c r="AF54" s="17">
        <f>AF48</f>
        <v>87.5</v>
      </c>
      <c r="AG54" s="17">
        <f t="shared" ref="AG54:AJ54" si="73">AG48</f>
        <v>91.9</v>
      </c>
      <c r="AH54" s="17">
        <f t="shared" si="73"/>
        <v>183.75</v>
      </c>
      <c r="AI54" s="17">
        <f t="shared" si="73"/>
        <v>130.75</v>
      </c>
      <c r="AJ54" s="18">
        <f t="shared" si="73"/>
        <v>493.9</v>
      </c>
      <c r="AK54" s="17">
        <f>AK48</f>
        <v>150.87941137500081</v>
      </c>
      <c r="AL54" s="17">
        <f t="shared" ref="AL54:AO54" si="74">AL48</f>
        <v>169.71125279350255</v>
      </c>
      <c r="AM54" s="17">
        <f t="shared" si="74"/>
        <v>-5823.8906508691998</v>
      </c>
      <c r="AN54" s="17">
        <f>AN48</f>
        <v>-304.1703668724</v>
      </c>
      <c r="AO54" s="18">
        <f t="shared" si="74"/>
        <v>-5807.4703535730969</v>
      </c>
      <c r="AP54" s="17">
        <f>AP48</f>
        <v>124.04385601310101</v>
      </c>
      <c r="AQ54" s="15"/>
    </row>
    <row r="55" spans="1:43" ht="13.35" customHeight="1" x14ac:dyDescent="0.15">
      <c r="A55" s="16" t="s">
        <v>49</v>
      </c>
      <c r="B55" s="19">
        <v>75.505504999999999</v>
      </c>
      <c r="C55" s="19">
        <v>70.165051000000005</v>
      </c>
      <c r="D55" s="19">
        <v>66.889395999999991</v>
      </c>
      <c r="E55" s="19">
        <v>52.814132000000001</v>
      </c>
      <c r="F55" s="18">
        <v>265.32761700000003</v>
      </c>
      <c r="G55" s="19">
        <v>58.733412999999992</v>
      </c>
      <c r="H55" s="19">
        <v>91.205445999999995</v>
      </c>
      <c r="I55" s="19">
        <v>90.797454000000002</v>
      </c>
      <c r="J55" s="19">
        <v>104.11054600000003</v>
      </c>
      <c r="K55" s="18">
        <v>344.846857</v>
      </c>
      <c r="L55" s="17">
        <f>L52</f>
        <v>98.178596000000013</v>
      </c>
      <c r="M55" s="17">
        <f>M52</f>
        <v>107.037745</v>
      </c>
      <c r="N55" s="17">
        <f>N52</f>
        <v>127.994305</v>
      </c>
      <c r="O55" s="17">
        <f>O52</f>
        <v>199.18032299999999</v>
      </c>
      <c r="P55" s="18">
        <f t="shared" ref="P55:Z55" si="75">P52</f>
        <v>532.39096900000004</v>
      </c>
      <c r="Q55" s="17">
        <f t="shared" si="75"/>
        <v>161.54438100000002</v>
      </c>
      <c r="R55" s="17">
        <f t="shared" si="75"/>
        <v>184.90045810009923</v>
      </c>
      <c r="S55" s="17">
        <f t="shared" si="75"/>
        <v>218.99597773860097</v>
      </c>
      <c r="T55" s="17">
        <f t="shared" si="75"/>
        <v>356.08184800000004</v>
      </c>
      <c r="U55" s="18">
        <f t="shared" si="75"/>
        <v>921.41404699999998</v>
      </c>
      <c r="V55" s="17">
        <f t="shared" si="75"/>
        <v>243.49479000000002</v>
      </c>
      <c r="W55" s="17">
        <f t="shared" si="75"/>
        <v>254.36222214520001</v>
      </c>
      <c r="X55" s="17">
        <f t="shared" si="75"/>
        <v>269.85306739780043</v>
      </c>
      <c r="Y55" s="17">
        <f t="shared" si="75"/>
        <v>393.37899999999996</v>
      </c>
      <c r="Z55" s="18">
        <f t="shared" si="75"/>
        <v>1161.0890795430005</v>
      </c>
      <c r="AA55" s="17">
        <f>AA52</f>
        <v>646.83377739140133</v>
      </c>
      <c r="AB55" s="17">
        <f t="shared" ref="AB55:AE55" si="76">AB52</f>
        <v>390.0284951461997</v>
      </c>
      <c r="AC55" s="17">
        <f t="shared" si="76"/>
        <v>774.4652269754979</v>
      </c>
      <c r="AD55" s="17">
        <f t="shared" si="76"/>
        <v>919.5</v>
      </c>
      <c r="AE55" s="18">
        <f t="shared" si="76"/>
        <v>2730.8274995130982</v>
      </c>
      <c r="AF55" s="17">
        <f>AF52</f>
        <v>724.6</v>
      </c>
      <c r="AG55" s="17">
        <f t="shared" ref="AG55:AJ55" si="77">AG52</f>
        <v>747.33999999999992</v>
      </c>
      <c r="AH55" s="17">
        <f t="shared" si="77"/>
        <v>805.74</v>
      </c>
      <c r="AI55" s="17">
        <f t="shared" si="77"/>
        <v>843.56999999999994</v>
      </c>
      <c r="AJ55" s="18">
        <f t="shared" si="77"/>
        <v>3121.25</v>
      </c>
      <c r="AK55" s="17">
        <f>AK52</f>
        <v>657.7911475884008</v>
      </c>
      <c r="AL55" s="17">
        <f t="shared" ref="AL55:AO55" si="78">AL52</f>
        <v>737.64210849510232</v>
      </c>
      <c r="AM55" s="17">
        <f t="shared" si="78"/>
        <v>795.21507250600007</v>
      </c>
      <c r="AN55" s="17">
        <f t="shared" si="78"/>
        <v>875.23356801360001</v>
      </c>
      <c r="AO55" s="18">
        <f t="shared" si="78"/>
        <v>3065.8818966031031</v>
      </c>
      <c r="AP55" s="17">
        <f>AP52</f>
        <v>749.03838030830093</v>
      </c>
      <c r="AQ55" s="15"/>
    </row>
    <row r="56" spans="1:43" ht="13.35" customHeight="1" x14ac:dyDescent="0.15">
      <c r="A56" s="20" t="s">
        <v>50</v>
      </c>
      <c r="B56" s="17">
        <v>622.19408499999997</v>
      </c>
      <c r="C56" s="17">
        <v>745.21679200000005</v>
      </c>
      <c r="D56" s="17">
        <v>781.36544600000002</v>
      </c>
      <c r="E56" s="17">
        <v>909.302278</v>
      </c>
      <c r="F56" s="18">
        <v>3058.078602</v>
      </c>
      <c r="G56" s="17">
        <v>858.62143400000002</v>
      </c>
      <c r="H56" s="17">
        <v>997.39879399999995</v>
      </c>
      <c r="I56" s="17">
        <v>979.28671299999996</v>
      </c>
      <c r="J56" s="17">
        <v>1151.3364529999999</v>
      </c>
      <c r="K56" s="18">
        <v>3986.6433940000002</v>
      </c>
      <c r="L56" s="17">
        <f>L10</f>
        <v>1101.7656910000001</v>
      </c>
      <c r="M56" s="17">
        <f>M10</f>
        <v>1176.6513399999999</v>
      </c>
      <c r="N56" s="17">
        <f>N10</f>
        <v>1216.4445860000001</v>
      </c>
      <c r="O56" s="17">
        <f>O10</f>
        <v>1540.690895</v>
      </c>
      <c r="P56" s="18">
        <v>5035.5525120000002</v>
      </c>
      <c r="Q56" s="17">
        <f t="shared" ref="Q56:Z56" si="79">Q10</f>
        <v>1624.2100740000001</v>
      </c>
      <c r="R56" s="17">
        <f t="shared" si="79"/>
        <v>1621.8653059999999</v>
      </c>
      <c r="S56" s="17">
        <f t="shared" si="79"/>
        <v>1777.7483159999999</v>
      </c>
      <c r="T56" s="17">
        <f t="shared" si="79"/>
        <v>2999.5</v>
      </c>
      <c r="U56" s="18">
        <f t="shared" si="79"/>
        <v>8023.3</v>
      </c>
      <c r="V56" s="17">
        <f t="shared" si="79"/>
        <v>3349.9</v>
      </c>
      <c r="W56" s="17">
        <f t="shared" si="79"/>
        <v>3682.1786329734</v>
      </c>
      <c r="X56" s="17">
        <f t="shared" si="79"/>
        <v>3937.7421318587003</v>
      </c>
      <c r="Y56" s="17">
        <f t="shared" si="79"/>
        <v>5207.4489999999996</v>
      </c>
      <c r="Z56" s="18">
        <f t="shared" si="79"/>
        <v>16177.269764832101</v>
      </c>
      <c r="AA56" s="17">
        <f>AA10</f>
        <v>6549.8153865130998</v>
      </c>
      <c r="AB56" s="17">
        <f t="shared" ref="AB56:AE56" si="80">AB10</f>
        <v>6614.5028985743002</v>
      </c>
      <c r="AC56" s="17">
        <f t="shared" si="80"/>
        <v>7196.3</v>
      </c>
      <c r="AD56" s="17">
        <f t="shared" si="80"/>
        <v>7361.2</v>
      </c>
      <c r="AE56" s="18">
        <f t="shared" si="80"/>
        <v>27721.8182850874</v>
      </c>
      <c r="AF56" s="17">
        <f>AF10</f>
        <v>6927.3</v>
      </c>
      <c r="AG56" s="17">
        <f t="shared" ref="AG56:AJ56" si="81">AG10</f>
        <v>7020.6</v>
      </c>
      <c r="AH56" s="17">
        <f t="shared" si="81"/>
        <v>7265.1</v>
      </c>
      <c r="AI56" s="17">
        <f t="shared" si="81"/>
        <v>7532.3</v>
      </c>
      <c r="AJ56" s="18">
        <f t="shared" si="81"/>
        <v>28745.3</v>
      </c>
      <c r="AK56" s="17">
        <f>AK10</f>
        <v>6792.0902465237004</v>
      </c>
      <c r="AL56" s="17">
        <f t="shared" ref="AL56:AO56" si="82">AL10</f>
        <v>7040.6541344954003</v>
      </c>
      <c r="AM56" s="17">
        <f t="shared" si="82"/>
        <v>7149.8479312084</v>
      </c>
      <c r="AN56" s="17">
        <f t="shared" si="82"/>
        <v>7729.298161901198</v>
      </c>
      <c r="AO56" s="18">
        <f t="shared" si="82"/>
        <v>28711.890474128697</v>
      </c>
      <c r="AP56" s="17">
        <f>AP10</f>
        <v>7048.5079476856999</v>
      </c>
      <c r="AQ56" s="15"/>
    </row>
    <row r="57" spans="1:43" ht="13.35" customHeight="1" x14ac:dyDescent="0.15">
      <c r="A57" s="21" t="s">
        <v>51</v>
      </c>
      <c r="B57" s="70">
        <v>6.5997335863454895E-2</v>
      </c>
      <c r="C57" s="70">
        <v>2.4504619589946111E-2</v>
      </c>
      <c r="D57" s="70">
        <v>4.4132814135218357E-2</v>
      </c>
      <c r="E57" s="70">
        <v>3.420538554946851E-2</v>
      </c>
      <c r="F57" s="26">
        <v>4.0846333353991404E-2</v>
      </c>
      <c r="G57" s="70">
        <v>2.3593508381948916E-2</v>
      </c>
      <c r="H57" s="70">
        <v>3.994654619564339E-2</v>
      </c>
      <c r="I57" s="70">
        <v>5.1065019402545493E-2</v>
      </c>
      <c r="J57" s="70">
        <v>9.3545356545746416E-2</v>
      </c>
      <c r="K57" s="26">
        <v>5.4634935326247046E-2</v>
      </c>
      <c r="L57" s="34">
        <f t="shared" ref="L57:Y57" si="83">L54/L56</f>
        <v>6.265411472138499E-2</v>
      </c>
      <c r="M57" s="34">
        <f t="shared" si="83"/>
        <v>6.2222969975116005E-2</v>
      </c>
      <c r="N57" s="34">
        <f t="shared" si="83"/>
        <v>7.1180243635035584E-2</v>
      </c>
      <c r="O57" s="34">
        <f t="shared" si="83"/>
        <v>9.2757581331718061E-2</v>
      </c>
      <c r="P57" s="26">
        <f t="shared" si="83"/>
        <v>7.3803714113665861E-2</v>
      </c>
      <c r="Q57" s="34">
        <f t="shared" si="83"/>
        <v>7.3022723414040341E-2</v>
      </c>
      <c r="R57" s="34">
        <f t="shared" si="83"/>
        <v>5.4332328198960333E-2</v>
      </c>
      <c r="S57" s="34">
        <f t="shared" si="83"/>
        <v>8.7303188725732395E-2</v>
      </c>
      <c r="T57" s="34">
        <f t="shared" si="83"/>
        <v>3.0338389731621937E-2</v>
      </c>
      <c r="U57" s="26">
        <f t="shared" si="83"/>
        <v>5.6448094923535197E-2</v>
      </c>
      <c r="V57" s="34">
        <f t="shared" si="83"/>
        <v>2.8956088241440043E-2</v>
      </c>
      <c r="W57" s="34">
        <f t="shared" si="83"/>
        <v>1.2981445161828276E-2</v>
      </c>
      <c r="X57" s="34">
        <f t="shared" si="83"/>
        <v>6.3790832897032742E-3</v>
      </c>
      <c r="Y57" s="34">
        <f t="shared" si="83"/>
        <v>-2.3047753324132413E-3</v>
      </c>
      <c r="Z57" s="26">
        <f>Z54/Z56</f>
        <v>9.7616709944342919E-3</v>
      </c>
      <c r="AA57" s="34">
        <f t="shared" ref="AA57:AD57" si="84">AA54/AA56</f>
        <v>1.4449510919327642E-2</v>
      </c>
      <c r="AB57" s="34">
        <f t="shared" si="84"/>
        <v>-7.3993947112563265E-3</v>
      </c>
      <c r="AC57" s="34">
        <f t="shared" si="84"/>
        <v>-0.66910639144349204</v>
      </c>
      <c r="AD57" s="34">
        <f t="shared" si="84"/>
        <v>8.9930989512579471E-3</v>
      </c>
      <c r="AE57" s="26">
        <f>AE54/AE56</f>
        <v>-0.16965669297721081</v>
      </c>
      <c r="AF57" s="34">
        <f t="shared" ref="AF57:AI57" si="85">AF54/AF56</f>
        <v>1.2631183866730183E-2</v>
      </c>
      <c r="AG57" s="34">
        <f t="shared" si="85"/>
        <v>1.309004928353702E-2</v>
      </c>
      <c r="AH57" s="34">
        <f t="shared" si="85"/>
        <v>2.5292150142461906E-2</v>
      </c>
      <c r="AI57" s="34">
        <f t="shared" si="85"/>
        <v>1.7358575733839598E-2</v>
      </c>
      <c r="AJ57" s="26">
        <f>AJ54/AJ56</f>
        <v>1.7181939308339101E-2</v>
      </c>
      <c r="AK57" s="34">
        <f t="shared" ref="AK57:AN57" si="86">AK54/AK56</f>
        <v>2.2213988021172613E-2</v>
      </c>
      <c r="AL57" s="34">
        <f t="shared" si="86"/>
        <v>2.4104472333331805E-2</v>
      </c>
      <c r="AM57" s="34">
        <f t="shared" si="86"/>
        <v>-0.81454748505188146</v>
      </c>
      <c r="AN57" s="34">
        <f t="shared" si="86"/>
        <v>-3.935290895772383E-2</v>
      </c>
      <c r="AO57" s="26">
        <f>AO54/AO56</f>
        <v>-0.20226708369502908</v>
      </c>
      <c r="AP57" s="34">
        <f t="shared" ref="AP57" si="87">AP54/AP56</f>
        <v>1.7598597736394613E-2</v>
      </c>
      <c r="AQ57" s="15"/>
    </row>
    <row r="58" spans="1:43" ht="13.35" customHeight="1" x14ac:dyDescent="0.15">
      <c r="A58" s="21" t="s">
        <v>52</v>
      </c>
      <c r="B58" s="34">
        <v>0.12135362071145372</v>
      </c>
      <c r="C58" s="34">
        <v>9.4153878110680045E-2</v>
      </c>
      <c r="D58" s="34">
        <v>8.5605776839023401E-2</v>
      </c>
      <c r="E58" s="34">
        <v>5.8082040788640807E-2</v>
      </c>
      <c r="F58" s="26">
        <v>8.6762850643039166E-2</v>
      </c>
      <c r="G58" s="34">
        <v>6.8404317286120758E-2</v>
      </c>
      <c r="H58" s="34">
        <v>9.1443308883728203E-2</v>
      </c>
      <c r="I58" s="70">
        <v>9.2717947455700861E-2</v>
      </c>
      <c r="J58" s="70">
        <v>9.0425822728640762E-2</v>
      </c>
      <c r="K58" s="26">
        <v>8.6500552700300035E-2</v>
      </c>
      <c r="L58" s="34">
        <f t="shared" ref="L58:V58" si="88">L55/L56</f>
        <v>8.9110231696260006E-2</v>
      </c>
      <c r="M58" s="34">
        <f t="shared" si="88"/>
        <v>9.0968107001008477E-2</v>
      </c>
      <c r="N58" s="34">
        <f t="shared" si="88"/>
        <v>0.10522000465379193</v>
      </c>
      <c r="O58" s="34">
        <f t="shared" si="88"/>
        <v>0.12927987284561709</v>
      </c>
      <c r="P58" s="26">
        <f t="shared" si="88"/>
        <v>0.10572642579563671</v>
      </c>
      <c r="Q58" s="34">
        <f t="shared" si="88"/>
        <v>9.9460275235308024E-2</v>
      </c>
      <c r="R58" s="34">
        <f t="shared" si="88"/>
        <v>0.11400481742600346</v>
      </c>
      <c r="S58" s="34">
        <f t="shared" si="88"/>
        <v>0.12318727896834693</v>
      </c>
      <c r="T58" s="34">
        <f t="shared" si="88"/>
        <v>0.11871373495582599</v>
      </c>
      <c r="U58" s="26">
        <f t="shared" si="88"/>
        <v>0.11484227774107911</v>
      </c>
      <c r="V58" s="34">
        <f t="shared" si="88"/>
        <v>7.2687181706916626E-2</v>
      </c>
      <c r="W58" s="34">
        <f>W55/W56</f>
        <v>6.9079272761897403E-2</v>
      </c>
      <c r="X58" s="34">
        <f>X55/X56</f>
        <v>6.8529898190774596E-2</v>
      </c>
      <c r="Y58" s="34">
        <f>Y55/Y56</f>
        <v>7.5541594358389294E-2</v>
      </c>
      <c r="Z58" s="26">
        <f t="shared" ref="Z58:AA58" si="89">Z55/Z56</f>
        <v>7.1772869984965043E-2</v>
      </c>
      <c r="AA58" s="34">
        <f t="shared" si="89"/>
        <v>9.8756031921649889E-2</v>
      </c>
      <c r="AB58" s="34">
        <f>AB55/AB56</f>
        <v>5.8965654883947068E-2</v>
      </c>
      <c r="AC58" s="34">
        <f>AC55/AC56</f>
        <v>0.10761991953858203</v>
      </c>
      <c r="AD58" s="34">
        <f>AD55/AD56</f>
        <v>0.12491169917948161</v>
      </c>
      <c r="AE58" s="26">
        <f t="shared" ref="AE58:AF58" si="90">AE55/AE56</f>
        <v>9.8508238941242623E-2</v>
      </c>
      <c r="AF58" s="34">
        <f t="shared" si="90"/>
        <v>0.10460063805523076</v>
      </c>
      <c r="AG58" s="34">
        <f>AG55/AG56</f>
        <v>0.10644959120303106</v>
      </c>
      <c r="AH58" s="34">
        <f>AH55/AH56</f>
        <v>0.11090556220836602</v>
      </c>
      <c r="AI58" s="34">
        <f>AI55/AI56</f>
        <v>0.11199368054910186</v>
      </c>
      <c r="AJ58" s="26">
        <f t="shared" ref="AJ58:AK58" si="91">AJ55/AJ56</f>
        <v>0.10858296834612963</v>
      </c>
      <c r="AK58" s="34">
        <f t="shared" si="91"/>
        <v>9.6846644216052449E-2</v>
      </c>
      <c r="AL58" s="34">
        <f>AL55/AL56</f>
        <v>0.10476897379194564</v>
      </c>
      <c r="AM58" s="34">
        <f>AM55/AM56</f>
        <v>0.11122125675358249</v>
      </c>
      <c r="AN58" s="34">
        <f>AN55/AN56</f>
        <v>0.11323583974645329</v>
      </c>
      <c r="AO58" s="26">
        <f t="shared" ref="AO58:AP58" si="92">AO55/AO56</f>
        <v>0.10678091362063617</v>
      </c>
      <c r="AP58" s="34">
        <f t="shared" si="92"/>
        <v>0.10626906940698555</v>
      </c>
      <c r="AQ58" s="15"/>
    </row>
    <row r="59" spans="1:43" ht="13.35" customHeight="1" x14ac:dyDescent="0.15">
      <c r="A59" s="71" t="s">
        <v>53</v>
      </c>
      <c r="B59" s="14"/>
      <c r="C59" s="14"/>
      <c r="D59" s="14"/>
      <c r="E59" s="14"/>
      <c r="F59" s="14"/>
      <c r="G59" s="14"/>
      <c r="H59" s="14"/>
      <c r="I59" s="14"/>
      <c r="J59" s="14"/>
      <c r="K59" s="14"/>
      <c r="L59" s="14"/>
      <c r="M59" s="14"/>
      <c r="N59" s="14"/>
      <c r="O59" s="14"/>
      <c r="P59" s="14"/>
      <c r="Q59" s="14"/>
      <c r="R59" s="14"/>
      <c r="S59" s="14"/>
      <c r="T59" s="29"/>
      <c r="U59" s="29"/>
      <c r="V59" s="14"/>
      <c r="W59" s="14"/>
      <c r="X59" s="14"/>
      <c r="Y59" s="14"/>
      <c r="Z59" s="14"/>
      <c r="AA59" s="14"/>
      <c r="AB59" s="14"/>
      <c r="AC59" s="14"/>
      <c r="AD59" s="14"/>
      <c r="AE59" s="14"/>
      <c r="AF59" s="14"/>
      <c r="AG59" s="14"/>
      <c r="AH59" s="14"/>
      <c r="AI59" s="14"/>
      <c r="AJ59" s="14"/>
      <c r="AK59" s="14"/>
      <c r="AL59" s="14"/>
      <c r="AM59" s="14"/>
      <c r="AN59" s="14"/>
      <c r="AO59" s="14"/>
      <c r="AP59" s="14"/>
      <c r="AQ59" s="15"/>
    </row>
    <row r="60" spans="1:43" ht="13.35" customHeight="1" x14ac:dyDescent="0.15">
      <c r="A60" s="20" t="s">
        <v>54</v>
      </c>
      <c r="B60" s="30">
        <v>70.844225999999992</v>
      </c>
      <c r="C60" s="19">
        <v>49.276420999999992</v>
      </c>
      <c r="D60" s="19">
        <v>67.02685900000003</v>
      </c>
      <c r="E60" s="19">
        <v>75.960118000000008</v>
      </c>
      <c r="F60" s="31">
        <v>263.20762400000007</v>
      </c>
      <c r="G60" s="30">
        <v>53.194536000000014</v>
      </c>
      <c r="H60" s="19">
        <v>80.325124999999957</v>
      </c>
      <c r="I60" s="19">
        <v>99.362510999999998</v>
      </c>
      <c r="J60" s="19">
        <v>140.41227199999997</v>
      </c>
      <c r="K60" s="31">
        <f t="shared" ref="K60:Y60" si="93">K29</f>
        <v>373.29444299999983</v>
      </c>
      <c r="L60" s="19">
        <f t="shared" si="93"/>
        <v>112.24113200000006</v>
      </c>
      <c r="M60" s="19">
        <f t="shared" si="93"/>
        <v>114.2</v>
      </c>
      <c r="N60" s="19">
        <f t="shared" si="93"/>
        <v>134.786148</v>
      </c>
      <c r="O60" s="19">
        <f t="shared" si="93"/>
        <v>194.34267199999999</v>
      </c>
      <c r="P60" s="31">
        <f t="shared" si="93"/>
        <v>555.56995200000006</v>
      </c>
      <c r="Q60" s="19">
        <f t="shared" si="93"/>
        <v>175.20965000000007</v>
      </c>
      <c r="R60" s="19">
        <f t="shared" si="93"/>
        <v>145.70858800000005</v>
      </c>
      <c r="S60" s="19">
        <f t="shared" si="93"/>
        <v>214.90208620980093</v>
      </c>
      <c r="T60" s="19">
        <f t="shared" si="93"/>
        <v>179.1</v>
      </c>
      <c r="U60" s="31">
        <f t="shared" si="93"/>
        <v>714.92032420980104</v>
      </c>
      <c r="V60" s="19">
        <f t="shared" si="93"/>
        <v>192.5</v>
      </c>
      <c r="W60" s="19">
        <f t="shared" si="93"/>
        <v>151.80000000000001</v>
      </c>
      <c r="X60" s="19">
        <f t="shared" si="93"/>
        <v>156.6408437300004</v>
      </c>
      <c r="Y60" s="19">
        <f t="shared" si="93"/>
        <v>329.7</v>
      </c>
      <c r="Z60" s="31">
        <f>Z29</f>
        <v>830.64084373000037</v>
      </c>
      <c r="AA60" s="19">
        <f t="shared" ref="AA60:AD60" si="94">AA29</f>
        <v>648.15467300090177</v>
      </c>
      <c r="AB60" s="19">
        <f t="shared" si="94"/>
        <v>527.55674687889905</v>
      </c>
      <c r="AC60" s="19">
        <f t="shared" si="94"/>
        <v>808.1045993265991</v>
      </c>
      <c r="AD60" s="19">
        <f t="shared" si="94"/>
        <v>791</v>
      </c>
      <c r="AE60" s="31">
        <f>AE29</f>
        <v>2774.8160192063997</v>
      </c>
      <c r="AF60" s="19">
        <f t="shared" ref="AF60:AI60" si="95">AF29</f>
        <v>692.2</v>
      </c>
      <c r="AG60" s="19">
        <f t="shared" si="95"/>
        <v>715.34</v>
      </c>
      <c r="AH60" s="19">
        <f t="shared" si="95"/>
        <v>848.49</v>
      </c>
      <c r="AI60" s="19">
        <f t="shared" si="95"/>
        <v>817.76</v>
      </c>
      <c r="AJ60" s="31">
        <f>AJ29</f>
        <v>3073.79</v>
      </c>
      <c r="AK60" s="19">
        <f t="shared" ref="AK60:AN60" si="96">AK29</f>
        <v>767.85455607319932</v>
      </c>
      <c r="AL60" s="19">
        <f t="shared" si="96"/>
        <v>792.08480532200133</v>
      </c>
      <c r="AM60" s="19">
        <f t="shared" si="96"/>
        <v>798.76135803230216</v>
      </c>
      <c r="AN60" s="19">
        <f t="shared" si="96"/>
        <v>306.63120275790101</v>
      </c>
      <c r="AO60" s="31">
        <f>AO29</f>
        <v>2665.331922185404</v>
      </c>
      <c r="AP60" s="19">
        <f t="shared" ref="AP60" si="97">AP29</f>
        <v>740.16587600060052</v>
      </c>
      <c r="AQ60" s="15"/>
    </row>
    <row r="61" spans="1:43" ht="13.35" customHeight="1" x14ac:dyDescent="0.15">
      <c r="A61" s="16" t="s">
        <v>55</v>
      </c>
      <c r="B61" s="19">
        <v>80.853729000000001</v>
      </c>
      <c r="C61" s="19">
        <v>74.022248999999988</v>
      </c>
      <c r="D61" s="19">
        <v>71.693859000000032</v>
      </c>
      <c r="E61" s="19">
        <v>70.071614000000011</v>
      </c>
      <c r="F61" s="18">
        <v>296.69498300000009</v>
      </c>
      <c r="G61" s="19">
        <v>64.903885000000017</v>
      </c>
      <c r="H61" s="19">
        <v>97.469724999999954</v>
      </c>
      <c r="I61" s="19">
        <v>95.360799</v>
      </c>
      <c r="J61" s="19">
        <v>109.38971899999999</v>
      </c>
      <c r="K61" s="18">
        <f t="shared" ref="K61:AN61" si="98">K33</f>
        <v>367.12412599999982</v>
      </c>
      <c r="L61" s="17">
        <f t="shared" si="98"/>
        <v>108.11596300000006</v>
      </c>
      <c r="M61" s="17">
        <f t="shared" si="98"/>
        <v>117.095279</v>
      </c>
      <c r="N61" s="17">
        <f t="shared" si="98"/>
        <v>144.09498099999999</v>
      </c>
      <c r="O61" s="17">
        <f t="shared" si="98"/>
        <v>212.958741</v>
      </c>
      <c r="P61" s="18">
        <f t="shared" si="98"/>
        <v>582.26496400000008</v>
      </c>
      <c r="Q61" s="17">
        <f t="shared" si="98"/>
        <v>177.05105000000006</v>
      </c>
      <c r="R61" s="17">
        <f t="shared" si="98"/>
        <v>199.73272800000007</v>
      </c>
      <c r="S61" s="17">
        <f>S33</f>
        <v>234.26874520980095</v>
      </c>
      <c r="T61" s="17">
        <f>T33</f>
        <v>378.08184800000004</v>
      </c>
      <c r="U61" s="18">
        <f t="shared" si="98"/>
        <v>989.13437120980109</v>
      </c>
      <c r="V61" s="17">
        <f t="shared" si="98"/>
        <v>268.69479000000001</v>
      </c>
      <c r="W61" s="17">
        <f t="shared" si="98"/>
        <v>283.76222214519998</v>
      </c>
      <c r="X61" s="17">
        <f t="shared" si="98"/>
        <v>298.46016880450043</v>
      </c>
      <c r="Y61" s="17">
        <f t="shared" si="98"/>
        <v>471.00399999999996</v>
      </c>
      <c r="Z61" s="18">
        <f t="shared" si="98"/>
        <v>1321.9211809497003</v>
      </c>
      <c r="AA61" s="17">
        <f t="shared" si="98"/>
        <v>760.41915688620179</v>
      </c>
      <c r="AB61" s="17">
        <f t="shared" si="98"/>
        <v>503.23553332849912</v>
      </c>
      <c r="AC61" s="17">
        <f t="shared" si="98"/>
        <v>901.04163628849915</v>
      </c>
      <c r="AD61" s="17">
        <f t="shared" si="98"/>
        <v>960.09999999999991</v>
      </c>
      <c r="AE61" s="18">
        <f t="shared" si="98"/>
        <v>3124.7963265031999</v>
      </c>
      <c r="AF61" s="17">
        <f t="shared" si="98"/>
        <v>833.7</v>
      </c>
      <c r="AG61" s="17">
        <f t="shared" si="98"/>
        <v>864.38</v>
      </c>
      <c r="AH61" s="17">
        <f t="shared" si="98"/>
        <v>943.49</v>
      </c>
      <c r="AI61" s="17">
        <f t="shared" si="98"/>
        <v>995.51</v>
      </c>
      <c r="AJ61" s="18">
        <f t="shared" si="98"/>
        <v>3637.08</v>
      </c>
      <c r="AK61" s="17">
        <f t="shared" si="98"/>
        <v>793.50541377949935</v>
      </c>
      <c r="AL61" s="17">
        <f t="shared" si="98"/>
        <v>867.39781981240128</v>
      </c>
      <c r="AM61" s="17">
        <f t="shared" si="98"/>
        <v>922.68501189830215</v>
      </c>
      <c r="AN61" s="17">
        <f t="shared" si="98"/>
        <v>1002.728469017401</v>
      </c>
      <c r="AO61" s="18">
        <f>AO33</f>
        <v>3586.316714507604</v>
      </c>
      <c r="AP61" s="17">
        <f>AP31</f>
        <v>888.91872615220052</v>
      </c>
      <c r="AQ61" s="15"/>
    </row>
    <row r="62" spans="1:43" ht="13.35" customHeight="1" x14ac:dyDescent="0.15">
      <c r="A62" s="20" t="s">
        <v>56</v>
      </c>
      <c r="B62" s="17">
        <v>622.19408499999997</v>
      </c>
      <c r="C62" s="17">
        <v>745.21679200000005</v>
      </c>
      <c r="D62" s="17">
        <v>781.36544600000002</v>
      </c>
      <c r="E62" s="17">
        <v>909.302278</v>
      </c>
      <c r="F62" s="18">
        <v>3058.078602</v>
      </c>
      <c r="G62" s="17">
        <v>858.62143400000002</v>
      </c>
      <c r="H62" s="17">
        <v>997.39879399999995</v>
      </c>
      <c r="I62" s="17">
        <v>979.28671299999996</v>
      </c>
      <c r="J62" s="17">
        <v>1151.3364529999999</v>
      </c>
      <c r="K62" s="18">
        <v>3986.6433940000002</v>
      </c>
      <c r="L62" s="19">
        <f>L10</f>
        <v>1101.7656910000001</v>
      </c>
      <c r="M62" s="19">
        <f>M10</f>
        <v>1176.6513399999999</v>
      </c>
      <c r="N62" s="19">
        <f>N10</f>
        <v>1216.4445860000001</v>
      </c>
      <c r="O62" s="19">
        <f>O10</f>
        <v>1540.690895</v>
      </c>
      <c r="P62" s="18">
        <v>5035.5525120000002</v>
      </c>
      <c r="Q62" s="19">
        <f t="shared" ref="Q62:AN62" si="99">Q10</f>
        <v>1624.2100740000001</v>
      </c>
      <c r="R62" s="19">
        <f t="shared" si="99"/>
        <v>1621.8653059999999</v>
      </c>
      <c r="S62" s="19">
        <f t="shared" si="99"/>
        <v>1777.7483159999999</v>
      </c>
      <c r="T62" s="19">
        <f t="shared" si="99"/>
        <v>2999.5</v>
      </c>
      <c r="U62" s="18">
        <f t="shared" si="99"/>
        <v>8023.3</v>
      </c>
      <c r="V62" s="19">
        <f t="shared" si="99"/>
        <v>3349.9</v>
      </c>
      <c r="W62" s="19">
        <f t="shared" si="99"/>
        <v>3682.1786329734</v>
      </c>
      <c r="X62" s="19">
        <f t="shared" si="99"/>
        <v>3937.7421318587003</v>
      </c>
      <c r="Y62" s="19">
        <f t="shared" si="99"/>
        <v>5207.4489999999996</v>
      </c>
      <c r="Z62" s="18">
        <f t="shared" si="99"/>
        <v>16177.269764832101</v>
      </c>
      <c r="AA62" s="19">
        <f t="shared" si="99"/>
        <v>6549.8153865130998</v>
      </c>
      <c r="AB62" s="19">
        <f t="shared" si="99"/>
        <v>6614.5028985743002</v>
      </c>
      <c r="AC62" s="19">
        <f t="shared" si="99"/>
        <v>7196.3</v>
      </c>
      <c r="AD62" s="19">
        <f t="shared" si="99"/>
        <v>7361.2</v>
      </c>
      <c r="AE62" s="18">
        <f t="shared" si="99"/>
        <v>27721.8182850874</v>
      </c>
      <c r="AF62" s="19">
        <f t="shared" si="99"/>
        <v>6927.3</v>
      </c>
      <c r="AG62" s="19">
        <f t="shared" si="99"/>
        <v>7020.6</v>
      </c>
      <c r="AH62" s="19">
        <f t="shared" si="99"/>
        <v>7265.1</v>
      </c>
      <c r="AI62" s="19">
        <f t="shared" si="99"/>
        <v>7532.3</v>
      </c>
      <c r="AJ62" s="18">
        <f>AJ10</f>
        <v>28745.3</v>
      </c>
      <c r="AK62" s="19">
        <f t="shared" si="99"/>
        <v>6792.0902465237004</v>
      </c>
      <c r="AL62" s="19">
        <f t="shared" si="99"/>
        <v>7040.6541344954003</v>
      </c>
      <c r="AM62" s="19">
        <f t="shared" si="99"/>
        <v>7149.8479312084</v>
      </c>
      <c r="AN62" s="19">
        <f t="shared" si="99"/>
        <v>7729.298161901198</v>
      </c>
      <c r="AO62" s="18">
        <f>AO10</f>
        <v>28711.890474128697</v>
      </c>
      <c r="AP62" s="19">
        <f t="shared" ref="AP62" si="100">AP10</f>
        <v>7048.5079476856999</v>
      </c>
      <c r="AQ62" s="15"/>
    </row>
    <row r="63" spans="1:43" ht="13.35" customHeight="1" x14ac:dyDescent="0.15">
      <c r="A63" s="21" t="s">
        <v>57</v>
      </c>
      <c r="B63" s="70">
        <v>0.11386194068366946</v>
      </c>
      <c r="C63" s="70">
        <v>6.6123605276999703E-2</v>
      </c>
      <c r="D63" s="70">
        <v>8.5781703482188568E-2</v>
      </c>
      <c r="E63" s="70">
        <v>8.3536707031102372E-2</v>
      </c>
      <c r="F63" s="26">
        <v>8.6069607180096958E-2</v>
      </c>
      <c r="G63" s="70">
        <v>6.1953421954756387E-2</v>
      </c>
      <c r="H63" s="70">
        <v>8.0534612116244408E-2</v>
      </c>
      <c r="I63" s="70">
        <v>0.10146416741998622</v>
      </c>
      <c r="J63" s="70">
        <v>0.12195589884619069</v>
      </c>
      <c r="K63" s="26">
        <v>9.3636276463005819E-2</v>
      </c>
      <c r="L63" s="70">
        <f>L60/L62</f>
        <v>0.10187386748095795</v>
      </c>
      <c r="M63" s="70">
        <f>M60/M62</f>
        <v>9.7055088553249777E-2</v>
      </c>
      <c r="N63" s="70">
        <f>N60/N62</f>
        <v>0.11080336050753732</v>
      </c>
      <c r="O63" s="70">
        <f>O60/O62</f>
        <v>0.12613994970094244</v>
      </c>
      <c r="P63" s="26">
        <v>0.11031722729058889</v>
      </c>
      <c r="Q63" s="70">
        <f t="shared" ref="Q63:AN63" si="101">Q60/Q62</f>
        <v>0.10787376140852581</v>
      </c>
      <c r="R63" s="70">
        <f t="shared" si="101"/>
        <v>8.9840128807835817E-2</v>
      </c>
      <c r="S63" s="70">
        <f t="shared" si="101"/>
        <v>0.1208844268199554</v>
      </c>
      <c r="T63" s="70">
        <f t="shared" si="101"/>
        <v>5.9709951658609768E-2</v>
      </c>
      <c r="U63" s="26">
        <f t="shared" si="101"/>
        <v>8.9105520697194546E-2</v>
      </c>
      <c r="V63" s="70">
        <f t="shared" si="101"/>
        <v>5.7464401922445445E-2</v>
      </c>
      <c r="W63" s="70">
        <f t="shared" si="101"/>
        <v>4.1225593631078084E-2</v>
      </c>
      <c r="X63" s="70">
        <f t="shared" si="101"/>
        <v>3.9779355398283152E-2</v>
      </c>
      <c r="Y63" s="70">
        <f t="shared" si="101"/>
        <v>6.331315006637607E-2</v>
      </c>
      <c r="Z63" s="26">
        <f t="shared" si="101"/>
        <v>5.1346170015396375E-2</v>
      </c>
      <c r="AA63" s="70">
        <f t="shared" si="101"/>
        <v>9.8957701057580102E-2</v>
      </c>
      <c r="AB63" s="70">
        <f t="shared" si="101"/>
        <v>7.975758042113934E-2</v>
      </c>
      <c r="AC63" s="70">
        <f t="shared" si="101"/>
        <v>0.1122944567800952</v>
      </c>
      <c r="AD63" s="70">
        <f t="shared" si="101"/>
        <v>0.10745530620007608</v>
      </c>
      <c r="AE63" s="26">
        <f t="shared" si="101"/>
        <v>0.10009502229148788</v>
      </c>
      <c r="AF63" s="70">
        <f t="shared" si="101"/>
        <v>9.9923491114864385E-2</v>
      </c>
      <c r="AG63" s="70">
        <f t="shared" si="101"/>
        <v>0.10189157621855682</v>
      </c>
      <c r="AH63" s="70">
        <f t="shared" si="101"/>
        <v>0.11678985836395919</v>
      </c>
      <c r="AI63" s="70">
        <f t="shared" si="101"/>
        <v>0.1085671043373206</v>
      </c>
      <c r="AJ63" s="26">
        <f>AJ60/AJ62</f>
        <v>0.10693191582623943</v>
      </c>
      <c r="AK63" s="70">
        <f t="shared" si="101"/>
        <v>0.11305128880850773</v>
      </c>
      <c r="AL63" s="70">
        <f t="shared" si="101"/>
        <v>0.11250159291893261</v>
      </c>
      <c r="AM63" s="70">
        <f t="shared" si="101"/>
        <v>0.11171725129226671</v>
      </c>
      <c r="AN63" s="70">
        <f t="shared" si="101"/>
        <v>3.967128662073479E-2</v>
      </c>
      <c r="AO63" s="26">
        <f>AO60/AO62</f>
        <v>9.2830248310784111E-2</v>
      </c>
      <c r="AP63" s="70">
        <f t="shared" ref="AP63" si="102">AP60/AP62</f>
        <v>0.10501029175169276</v>
      </c>
      <c r="AQ63" s="15"/>
    </row>
    <row r="64" spans="1:43" ht="13.35" customHeight="1" x14ac:dyDescent="0.15">
      <c r="A64" s="21" t="s">
        <v>58</v>
      </c>
      <c r="B64" s="70">
        <v>0.129949369415815</v>
      </c>
      <c r="C64" s="70">
        <v>9.9329818912615137E-2</v>
      </c>
      <c r="D64" s="70">
        <v>9.1754580864841603E-2</v>
      </c>
      <c r="E64" s="70">
        <v>7.7060858303491478E-2</v>
      </c>
      <c r="F64" s="26">
        <v>9.7020064430639541E-2</v>
      </c>
      <c r="G64" s="70">
        <v>7.5590804550076038E-2</v>
      </c>
      <c r="H64" s="70">
        <v>9.7723925060210132E-2</v>
      </c>
      <c r="I64" s="70">
        <v>9.73778136005405E-2</v>
      </c>
      <c r="J64" s="70">
        <v>9.5011079267894941E-2</v>
      </c>
      <c r="K64" s="26">
        <v>9.2088529049909745E-2</v>
      </c>
      <c r="L64" s="70">
        <f t="shared" ref="L64:AN64" si="103">L61/L62</f>
        <v>9.8129723845249109E-2</v>
      </c>
      <c r="M64" s="70">
        <f t="shared" si="103"/>
        <v>9.9515697657727581E-2</v>
      </c>
      <c r="N64" s="70">
        <f t="shared" si="103"/>
        <v>0.11845585294914535</v>
      </c>
      <c r="O64" s="70">
        <f t="shared" si="103"/>
        <v>0.13822288538934996</v>
      </c>
      <c r="P64" s="26">
        <f t="shared" si="103"/>
        <v>0.11563079972106943</v>
      </c>
      <c r="Q64" s="70">
        <f t="shared" si="103"/>
        <v>0.10900748175017172</v>
      </c>
      <c r="R64" s="70">
        <f t="shared" si="103"/>
        <v>0.12315000959765279</v>
      </c>
      <c r="S64" s="70">
        <f t="shared" si="103"/>
        <v>0.13177835304432428</v>
      </c>
      <c r="T64" s="70">
        <f t="shared" si="103"/>
        <v>0.12604829071511919</v>
      </c>
      <c r="U64" s="26">
        <f t="shared" si="103"/>
        <v>0.12328273543427282</v>
      </c>
      <c r="V64" s="70">
        <f t="shared" si="103"/>
        <v>8.0209794322218572E-2</v>
      </c>
      <c r="W64" s="70">
        <f t="shared" si="103"/>
        <v>7.7063676271473786E-2</v>
      </c>
      <c r="X64" s="70">
        <f t="shared" si="103"/>
        <v>7.5794747042925506E-2</v>
      </c>
      <c r="Y64" s="70">
        <f t="shared" si="103"/>
        <v>9.0448125368102497E-2</v>
      </c>
      <c r="Z64" s="26">
        <f t="shared" si="103"/>
        <v>8.1714726907962901E-2</v>
      </c>
      <c r="AA64" s="70">
        <f t="shared" si="103"/>
        <v>0.11609780001616553</v>
      </c>
      <c r="AB64" s="70">
        <f t="shared" si="103"/>
        <v>7.60806278332673E-2</v>
      </c>
      <c r="AC64" s="70">
        <f t="shared" si="103"/>
        <v>0.1252090152284506</v>
      </c>
      <c r="AD64" s="70">
        <f t="shared" si="103"/>
        <v>0.13042710427647666</v>
      </c>
      <c r="AE64" s="26">
        <f t="shared" si="103"/>
        <v>0.11271974638778093</v>
      </c>
      <c r="AF64" s="70">
        <f t="shared" si="103"/>
        <v>0.1203499198822052</v>
      </c>
      <c r="AG64" s="70">
        <f t="shared" si="103"/>
        <v>0.12312053100874569</v>
      </c>
      <c r="AH64" s="70">
        <f t="shared" si="103"/>
        <v>0.12986607204305514</v>
      </c>
      <c r="AI64" s="70">
        <f t="shared" si="103"/>
        <v>0.13216547402519815</v>
      </c>
      <c r="AJ64" s="26">
        <f>AJ61/AJ62</f>
        <v>0.12652781498192747</v>
      </c>
      <c r="AK64" s="70">
        <f t="shared" si="103"/>
        <v>0.11682786667707014</v>
      </c>
      <c r="AL64" s="70">
        <f t="shared" si="103"/>
        <v>0.12319847037544718</v>
      </c>
      <c r="AM64" s="70">
        <f t="shared" si="103"/>
        <v>0.1290495994846087</v>
      </c>
      <c r="AN64" s="70">
        <f t="shared" si="103"/>
        <v>0.12973085628394973</v>
      </c>
      <c r="AO64" s="26">
        <f>AO61/AO62</f>
        <v>0.12490702128231895</v>
      </c>
      <c r="AP64" s="70">
        <f t="shared" ref="AP64" si="104">AP61/AP62</f>
        <v>0.12611445326440573</v>
      </c>
      <c r="AQ64" s="15"/>
    </row>
    <row r="65" spans="1:43" ht="13.35" customHeight="1" x14ac:dyDescent="0.15">
      <c r="A65" s="71" t="s">
        <v>59</v>
      </c>
      <c r="B65" s="14"/>
      <c r="C65" s="14"/>
      <c r="D65" s="14"/>
      <c r="E65" s="14"/>
      <c r="F65" s="14"/>
      <c r="G65" s="14"/>
      <c r="H65" s="14"/>
      <c r="I65" s="14"/>
      <c r="J65" s="14"/>
      <c r="K65" s="14"/>
      <c r="L65" s="14"/>
      <c r="M65" s="14"/>
      <c r="N65" s="14"/>
      <c r="O65" s="14"/>
      <c r="P65" s="14"/>
      <c r="Q65" s="14"/>
      <c r="R65" s="14"/>
      <c r="S65" s="14"/>
      <c r="T65" s="29"/>
      <c r="U65" s="29"/>
      <c r="V65" s="14"/>
      <c r="W65" s="14"/>
      <c r="X65" s="14"/>
      <c r="Y65" s="14"/>
      <c r="Z65" s="14"/>
      <c r="AA65" s="14"/>
      <c r="AB65" s="14"/>
      <c r="AC65" s="14"/>
      <c r="AD65" s="14"/>
      <c r="AE65" s="14"/>
      <c r="AF65" s="14"/>
      <c r="AG65" s="14"/>
      <c r="AH65" s="14"/>
      <c r="AI65" s="14"/>
      <c r="AJ65" s="14"/>
      <c r="AK65" s="14"/>
      <c r="AL65" s="14"/>
      <c r="AM65" s="14"/>
      <c r="AN65" s="14"/>
      <c r="AO65" s="14"/>
      <c r="AP65" s="14"/>
      <c r="AQ65" s="15"/>
    </row>
    <row r="66" spans="1:43" ht="13.35" customHeight="1" x14ac:dyDescent="0.15">
      <c r="A66" s="20" t="s">
        <v>60</v>
      </c>
      <c r="B66" s="30">
        <v>80.853729000000001</v>
      </c>
      <c r="C66" s="19">
        <v>74.022248999999988</v>
      </c>
      <c r="D66" s="19">
        <v>71.693859000000032</v>
      </c>
      <c r="E66" s="19">
        <v>70.071614000000011</v>
      </c>
      <c r="F66" s="31">
        <v>296.69498300000009</v>
      </c>
      <c r="G66" s="30">
        <v>64.903885000000017</v>
      </c>
      <c r="H66" s="19">
        <v>97.469724999999954</v>
      </c>
      <c r="I66" s="19">
        <v>95.360799</v>
      </c>
      <c r="J66" s="19">
        <v>109.38971899999999</v>
      </c>
      <c r="K66" s="31">
        <v>367.12412599999982</v>
      </c>
      <c r="L66" s="30">
        <v>112.14113200000007</v>
      </c>
      <c r="M66" s="19">
        <v>114.33830700000003</v>
      </c>
      <c r="N66" s="19">
        <v>147.64342199999999</v>
      </c>
      <c r="O66" s="19">
        <v>199.52088999999998</v>
      </c>
      <c r="P66" s="31">
        <v>573.54368299999987</v>
      </c>
      <c r="Q66" s="19">
        <f>+Q61</f>
        <v>177.05105000000006</v>
      </c>
      <c r="R66" s="19">
        <f t="shared" ref="R66:T66" si="105">+R61</f>
        <v>199.73272800000007</v>
      </c>
      <c r="S66" s="19">
        <f t="shared" si="105"/>
        <v>234.26874520980095</v>
      </c>
      <c r="T66" s="19">
        <f t="shared" si="105"/>
        <v>378.08184800000004</v>
      </c>
      <c r="U66" s="31">
        <f t="shared" ref="U66:AN66" si="106">U61</f>
        <v>989.13437120980109</v>
      </c>
      <c r="V66" s="19">
        <f t="shared" si="106"/>
        <v>268.69479000000001</v>
      </c>
      <c r="W66" s="19">
        <f t="shared" si="106"/>
        <v>283.76222214519998</v>
      </c>
      <c r="X66" s="19">
        <f t="shared" si="106"/>
        <v>298.46016880450043</v>
      </c>
      <c r="Y66" s="19">
        <f t="shared" si="106"/>
        <v>471.00399999999996</v>
      </c>
      <c r="Z66" s="31">
        <f t="shared" si="106"/>
        <v>1321.9211809497003</v>
      </c>
      <c r="AA66" s="19">
        <f t="shared" si="106"/>
        <v>760.41915688620179</v>
      </c>
      <c r="AB66" s="19">
        <f t="shared" si="106"/>
        <v>503.23553332849912</v>
      </c>
      <c r="AC66" s="19">
        <f t="shared" si="106"/>
        <v>901.04163628849915</v>
      </c>
      <c r="AD66" s="19">
        <f t="shared" si="106"/>
        <v>960.09999999999991</v>
      </c>
      <c r="AE66" s="31">
        <f t="shared" si="106"/>
        <v>3124.7963265031999</v>
      </c>
      <c r="AF66" s="19">
        <f t="shared" si="106"/>
        <v>833.7</v>
      </c>
      <c r="AG66" s="19">
        <f t="shared" si="106"/>
        <v>864.38</v>
      </c>
      <c r="AH66" s="19">
        <f t="shared" si="106"/>
        <v>943.49</v>
      </c>
      <c r="AI66" s="19">
        <f t="shared" si="106"/>
        <v>995.51</v>
      </c>
      <c r="AJ66" s="31">
        <f>AJ61</f>
        <v>3637.08</v>
      </c>
      <c r="AK66" s="19">
        <f t="shared" si="106"/>
        <v>793.50541377949935</v>
      </c>
      <c r="AL66" s="19">
        <f t="shared" si="106"/>
        <v>867.39781981240128</v>
      </c>
      <c r="AM66" s="19">
        <f t="shared" si="106"/>
        <v>922.68501189830215</v>
      </c>
      <c r="AN66" s="19">
        <f t="shared" si="106"/>
        <v>1002.728469017401</v>
      </c>
      <c r="AO66" s="31">
        <f>AO61</f>
        <v>3586.316714507604</v>
      </c>
      <c r="AP66" s="19">
        <f t="shared" ref="AP66" si="107">AP61</f>
        <v>888.91872615220052</v>
      </c>
      <c r="AQ66" s="15"/>
    </row>
    <row r="67" spans="1:43" ht="13.35" customHeight="1" x14ac:dyDescent="0.15">
      <c r="A67" s="20" t="s">
        <v>10</v>
      </c>
      <c r="B67" s="30">
        <v>191.303764</v>
      </c>
      <c r="C67" s="19">
        <v>190.71752600000002</v>
      </c>
      <c r="D67" s="19">
        <v>198.14450999999997</v>
      </c>
      <c r="E67" s="19">
        <v>199.848973</v>
      </c>
      <c r="F67" s="31">
        <v>780.0147750000001</v>
      </c>
      <c r="G67" s="30">
        <v>200.049846</v>
      </c>
      <c r="H67" s="19">
        <v>248.58306099999993</v>
      </c>
      <c r="I67" s="19">
        <v>249.88720599999999</v>
      </c>
      <c r="J67" s="19">
        <v>309.88460999999984</v>
      </c>
      <c r="K67" s="31">
        <v>1008.4047220000002</v>
      </c>
      <c r="L67" s="30">
        <v>289.56422100000009</v>
      </c>
      <c r="M67" s="19">
        <v>321.02483199999995</v>
      </c>
      <c r="N67" s="19">
        <v>343.57169700000009</v>
      </c>
      <c r="O67" s="19">
        <v>439.94259499999998</v>
      </c>
      <c r="P67" s="31">
        <v>1394.103345</v>
      </c>
      <c r="Q67" s="19">
        <f t="shared" ref="Q67:AN67" si="108">Q12</f>
        <v>446.69422900000018</v>
      </c>
      <c r="R67" s="19">
        <f t="shared" si="108"/>
        <v>460.28922499999999</v>
      </c>
      <c r="S67" s="19">
        <f t="shared" si="108"/>
        <v>480.61583599999994</v>
      </c>
      <c r="T67" s="19">
        <f t="shared" si="108"/>
        <v>795.69999999999982</v>
      </c>
      <c r="U67" s="31">
        <f t="shared" si="108"/>
        <v>2183.3000000000002</v>
      </c>
      <c r="V67" s="19">
        <f t="shared" si="108"/>
        <v>820</v>
      </c>
      <c r="W67" s="19">
        <f t="shared" si="108"/>
        <v>869.33863297339985</v>
      </c>
      <c r="X67" s="19">
        <f t="shared" si="108"/>
        <v>895.55567553410037</v>
      </c>
      <c r="Y67" s="19">
        <f t="shared" si="108"/>
        <v>1347.9419999999996</v>
      </c>
      <c r="Z67" s="31">
        <f t="shared" si="108"/>
        <v>3932.8363085075016</v>
      </c>
      <c r="AA67" s="19">
        <f t="shared" si="108"/>
        <v>2096.0673426977</v>
      </c>
      <c r="AB67" s="19">
        <f t="shared" si="108"/>
        <v>1936.7413845211995</v>
      </c>
      <c r="AC67" s="19">
        <f t="shared" si="108"/>
        <v>2361.4000000000005</v>
      </c>
      <c r="AD67" s="19">
        <f t="shared" si="108"/>
        <v>2415.8999999999996</v>
      </c>
      <c r="AE67" s="31">
        <f t="shared" si="108"/>
        <v>8810.1087272188997</v>
      </c>
      <c r="AF67" s="19">
        <f t="shared" si="108"/>
        <v>2260.1999999999998</v>
      </c>
      <c r="AG67" s="19">
        <f t="shared" si="108"/>
        <v>2322</v>
      </c>
      <c r="AH67" s="19">
        <f t="shared" si="108"/>
        <v>2433.3000000000002</v>
      </c>
      <c r="AI67" s="19">
        <f t="shared" si="108"/>
        <v>2526.29</v>
      </c>
      <c r="AJ67" s="31">
        <f>AJ12</f>
        <v>9541.7899999999972</v>
      </c>
      <c r="AK67" s="19">
        <f t="shared" si="108"/>
        <v>2311.6753459967013</v>
      </c>
      <c r="AL67" s="19">
        <f t="shared" si="108"/>
        <v>2386.0062147063009</v>
      </c>
      <c r="AM67" s="19">
        <f t="shared" si="108"/>
        <v>2405.7521064264993</v>
      </c>
      <c r="AN67" s="19">
        <f t="shared" si="108"/>
        <v>2581.973005000501</v>
      </c>
      <c r="AO67" s="31">
        <f>AO12</f>
        <v>9685.4066721300005</v>
      </c>
      <c r="AP67" s="19">
        <f t="shared" ref="AP67" si="109">AP12</f>
        <v>2407.5120397313995</v>
      </c>
      <c r="AQ67" s="15"/>
    </row>
    <row r="68" spans="1:43" ht="13.35" customHeight="1" x14ac:dyDescent="0.15">
      <c r="A68" s="21" t="s">
        <v>61</v>
      </c>
      <c r="B68" s="70">
        <v>0.42264578233808303</v>
      </c>
      <c r="C68" s="70">
        <v>0.38812504835030198</v>
      </c>
      <c r="D68" s="70">
        <v>0.36182611872516701</v>
      </c>
      <c r="E68" s="70">
        <v>0.35062283757645335</v>
      </c>
      <c r="F68" s="26">
        <v>0.38037097822922655</v>
      </c>
      <c r="G68" s="70">
        <v>0.32443856517640118</v>
      </c>
      <c r="H68" s="70">
        <v>0.39210123412230402</v>
      </c>
      <c r="I68" s="70">
        <v>0.38161537169694076</v>
      </c>
      <c r="J68" s="70">
        <v>0.35300145754253509</v>
      </c>
      <c r="K68" s="26">
        <v>0.36406426704534983</v>
      </c>
      <c r="L68" s="70">
        <v>0.38727551219112816</v>
      </c>
      <c r="M68" s="70">
        <v>0.35616655038075073</v>
      </c>
      <c r="N68" s="70">
        <v>0.42973103806044871</v>
      </c>
      <c r="O68" s="70">
        <v>0.45351573652467086</v>
      </c>
      <c r="P68" s="26">
        <v>0.41140686238006258</v>
      </c>
      <c r="Q68" s="70">
        <v>0.41237212178087035</v>
      </c>
      <c r="R68" s="70">
        <v>0.38367359348896352</v>
      </c>
      <c r="S68" s="70">
        <v>0.47018279524564183</v>
      </c>
      <c r="T68" s="70">
        <f t="shared" ref="T68:AP68" si="110">T66/T67</f>
        <v>0.47515627497800694</v>
      </c>
      <c r="U68" s="26">
        <f t="shared" si="110"/>
        <v>0.45304556002830626</v>
      </c>
      <c r="V68" s="70">
        <f t="shared" si="110"/>
        <v>0.32767657317073173</v>
      </c>
      <c r="W68" s="70">
        <f t="shared" si="110"/>
        <v>0.32641160921912299</v>
      </c>
      <c r="X68" s="70">
        <f t="shared" si="110"/>
        <v>0.33326813391752758</v>
      </c>
      <c r="Y68" s="70">
        <f t="shared" si="110"/>
        <v>0.34942453013556973</v>
      </c>
      <c r="Z68" s="26">
        <f t="shared" si="110"/>
        <v>0.33612412957287946</v>
      </c>
      <c r="AA68" s="70">
        <f t="shared" si="110"/>
        <v>0.36278374334458169</v>
      </c>
      <c r="AB68" s="70">
        <f t="shared" si="110"/>
        <v>0.25983620598519341</v>
      </c>
      <c r="AC68" s="70">
        <f t="shared" si="110"/>
        <v>0.38157094786503726</v>
      </c>
      <c r="AD68" s="70">
        <f t="shared" si="110"/>
        <v>0.39740883314706738</v>
      </c>
      <c r="AE68" s="26">
        <f t="shared" si="110"/>
        <v>0.35468306047678133</v>
      </c>
      <c r="AF68" s="70">
        <f t="shared" si="110"/>
        <v>0.36886116272896208</v>
      </c>
      <c r="AG68" s="70">
        <f>AG66/AG67</f>
        <v>0.37225667527993112</v>
      </c>
      <c r="AH68" s="70">
        <f>AH66/AH67</f>
        <v>0.3877409279579172</v>
      </c>
      <c r="AI68" s="70">
        <f t="shared" si="110"/>
        <v>0.39406006436315705</v>
      </c>
      <c r="AJ68" s="26">
        <f t="shared" si="110"/>
        <v>0.38117376299415529</v>
      </c>
      <c r="AK68" s="70">
        <f t="shared" si="110"/>
        <v>0.34325988515371381</v>
      </c>
      <c r="AL68" s="70">
        <f t="shared" si="110"/>
        <v>0.36353544029606449</v>
      </c>
      <c r="AM68" s="70">
        <f t="shared" si="110"/>
        <v>0.38353287083632948</v>
      </c>
      <c r="AN68" s="70">
        <f t="shared" si="110"/>
        <v>0.38835745651694237</v>
      </c>
      <c r="AO68" s="26">
        <f t="shared" si="110"/>
        <v>0.37028044726581488</v>
      </c>
      <c r="AP68" s="70">
        <f t="shared" si="110"/>
        <v>0.36922711557919152</v>
      </c>
      <c r="AQ68" s="15"/>
    </row>
    <row r="69" spans="1:43" ht="13.35" customHeight="1" x14ac:dyDescent="0.15">
      <c r="A69" s="71" t="s">
        <v>62</v>
      </c>
      <c r="B69" s="14"/>
      <c r="C69" s="14"/>
      <c r="D69" s="14"/>
      <c r="E69" s="14"/>
      <c r="F69" s="14"/>
      <c r="G69" s="14"/>
      <c r="H69" s="14"/>
      <c r="I69" s="14"/>
      <c r="J69" s="14"/>
      <c r="K69" s="14"/>
      <c r="L69" s="14"/>
      <c r="M69" s="14"/>
      <c r="N69" s="14"/>
      <c r="O69" s="14"/>
      <c r="P69" s="14"/>
      <c r="Q69" s="14"/>
      <c r="R69" s="14"/>
      <c r="S69" s="14"/>
      <c r="T69" s="29"/>
      <c r="U69" s="29"/>
      <c r="V69" s="14"/>
      <c r="W69" s="14"/>
      <c r="X69" s="14"/>
      <c r="Y69" s="14"/>
      <c r="Z69" s="14"/>
      <c r="AA69" s="14"/>
      <c r="AB69" s="14"/>
      <c r="AC69" s="14"/>
      <c r="AD69" s="14"/>
      <c r="AE69" s="14"/>
      <c r="AF69" s="14"/>
      <c r="AG69" s="14"/>
      <c r="AH69" s="14"/>
      <c r="AI69" s="14"/>
      <c r="AJ69" s="14"/>
      <c r="AK69" s="14"/>
      <c r="AL69" s="14"/>
      <c r="AM69" s="14"/>
      <c r="AN69" s="14"/>
      <c r="AO69" s="14"/>
      <c r="AP69" s="14"/>
      <c r="AQ69" s="15"/>
    </row>
    <row r="70" spans="1:43" ht="13.35" customHeight="1" x14ac:dyDescent="0.15">
      <c r="A70" s="20" t="s">
        <v>63</v>
      </c>
      <c r="B70" s="30">
        <v>-53.415751918299982</v>
      </c>
      <c r="C70" s="19">
        <v>-71.721831860300028</v>
      </c>
      <c r="D70" s="19">
        <v>-56.211194720599998</v>
      </c>
      <c r="E70" s="19">
        <v>-62.249846916199999</v>
      </c>
      <c r="F70" s="31">
        <v>-243.59862541539999</v>
      </c>
      <c r="G70" s="30">
        <v>-65.457561799700002</v>
      </c>
      <c r="H70" s="19">
        <v>-75.484381111800005</v>
      </c>
      <c r="I70" s="19">
        <v>-53.228538895899995</v>
      </c>
      <c r="J70" s="19">
        <v>-86.150110649800013</v>
      </c>
      <c r="K70" s="31">
        <v>-280.32059245720001</v>
      </c>
      <c r="L70" s="30">
        <v>-69.102807279200007</v>
      </c>
      <c r="M70" s="19">
        <v>-79.60108882530001</v>
      </c>
      <c r="N70" s="19">
        <v>-89.996576815699996</v>
      </c>
      <c r="O70" s="19">
        <v>-90.047274899899975</v>
      </c>
      <c r="P70" s="31">
        <v>-328.74774782010002</v>
      </c>
      <c r="Q70" s="19">
        <v>-110.71734257420002</v>
      </c>
      <c r="R70" s="19">
        <v>-125.6769806663</v>
      </c>
      <c r="S70" s="19">
        <v>-164.94276310119997</v>
      </c>
      <c r="T70" s="19">
        <v>-293</v>
      </c>
      <c r="U70" s="31">
        <v>-683</v>
      </c>
      <c r="V70" s="19">
        <v>-238.1</v>
      </c>
      <c r="W70" s="19">
        <v>-293.8</v>
      </c>
      <c r="X70" s="19">
        <v>-269.58606906019997</v>
      </c>
      <c r="Y70" s="19">
        <v>-504.41977100000003</v>
      </c>
      <c r="Z70" s="18">
        <f>SUM(V70:Y70)</f>
        <v>-1305.9058400602</v>
      </c>
      <c r="AA70" s="19">
        <v>-589.9334379446999</v>
      </c>
      <c r="AB70" s="19">
        <v>-597.33777330819998</v>
      </c>
      <c r="AC70" s="19">
        <v>-591.56698941579998</v>
      </c>
      <c r="AD70" s="19">
        <v>-621.9</v>
      </c>
      <c r="AE70" s="18">
        <f>SUM(AA70:AD70)</f>
        <v>-2400.7382006686998</v>
      </c>
      <c r="AF70" s="19">
        <v>-549.84</v>
      </c>
      <c r="AG70" s="19">
        <v>-555.41</v>
      </c>
      <c r="AH70" s="19">
        <v>-562.1</v>
      </c>
      <c r="AI70" s="19">
        <v>-638.54999999999995</v>
      </c>
      <c r="AJ70" s="18">
        <f>SUM(AF70:AI70)</f>
        <v>-2305.8999999999996</v>
      </c>
      <c r="AK70" s="19">
        <v>-566.45313706409991</v>
      </c>
      <c r="AL70" s="19">
        <v>-576.61070604749989</v>
      </c>
      <c r="AM70" s="19">
        <v>-574.53899904399998</v>
      </c>
      <c r="AN70" s="19">
        <v>-1364.8429458598998</v>
      </c>
      <c r="AO70" s="18">
        <f t="shared" ref="AO70:AO75" si="111">SUM(AK70:AN70)</f>
        <v>-3082.4457880154996</v>
      </c>
      <c r="AP70" s="19">
        <v>-582.44982677949997</v>
      </c>
      <c r="AQ70" s="15"/>
    </row>
    <row r="71" spans="1:43" ht="13.35" customHeight="1" x14ac:dyDescent="0.15">
      <c r="A71" s="20" t="s">
        <v>64</v>
      </c>
      <c r="B71" s="30">
        <v>-73.261037930800015</v>
      </c>
      <c r="C71" s="19">
        <v>-78.386448251100006</v>
      </c>
      <c r="D71" s="19">
        <v>-75.166364644200016</v>
      </c>
      <c r="E71" s="19">
        <v>-85.747589292699971</v>
      </c>
      <c r="F71" s="31">
        <v>-312.56144011880002</v>
      </c>
      <c r="G71" s="30">
        <v>-83.342234851200004</v>
      </c>
      <c r="H71" s="19">
        <v>-104.15572179630001</v>
      </c>
      <c r="I71" s="19">
        <v>-98.401691807500015</v>
      </c>
      <c r="J71" s="19">
        <v>-119.18589837410001</v>
      </c>
      <c r="K71" s="31">
        <v>-405.08554682910005</v>
      </c>
      <c r="L71" s="30">
        <v>-119.55681104999999</v>
      </c>
      <c r="M71" s="19">
        <v>-132.56828475449998</v>
      </c>
      <c r="N71" s="19">
        <v>-124.85962976419999</v>
      </c>
      <c r="O71" s="19">
        <v>-160.61795420429999</v>
      </c>
      <c r="P71" s="31">
        <v>-537.60267977299998</v>
      </c>
      <c r="Q71" s="19">
        <v>-184.15663482329998</v>
      </c>
      <c r="R71" s="19">
        <v>-197.95919153760002</v>
      </c>
      <c r="S71" s="19">
        <v>-175.70960070169997</v>
      </c>
      <c r="T71" s="19">
        <v>-311.5</v>
      </c>
      <c r="U71" s="31">
        <v>-869.4</v>
      </c>
      <c r="V71" s="19">
        <v>-400</v>
      </c>
      <c r="W71" s="19">
        <v>-418.5</v>
      </c>
      <c r="X71" s="19">
        <v>-459.51069118860005</v>
      </c>
      <c r="Y71" s="19">
        <v>-559.39400000000001</v>
      </c>
      <c r="Z71" s="18">
        <f>SUM(V71:Y71)</f>
        <v>-1837.4046911886001</v>
      </c>
      <c r="AA71" s="19">
        <v>-940.47636566499978</v>
      </c>
      <c r="AB71" s="19">
        <v>-1000.8673673460002</v>
      </c>
      <c r="AC71" s="19">
        <v>-1143.5294275854999</v>
      </c>
      <c r="AD71" s="19">
        <v>-1072.0999999999999</v>
      </c>
      <c r="AE71" s="18">
        <f>SUM(AA71:AD71)</f>
        <v>-4156.9731605964998</v>
      </c>
      <c r="AF71" s="19">
        <v>-1069.7676061406</v>
      </c>
      <c r="AG71" s="19">
        <v>-1117</v>
      </c>
      <c r="AH71" s="19">
        <v>-1083.2</v>
      </c>
      <c r="AI71" s="19">
        <v>-1101.42</v>
      </c>
      <c r="AJ71" s="18">
        <f>SUM(AF71:AI71)</f>
        <v>-4371.3876061405999</v>
      </c>
      <c r="AK71" s="19">
        <v>-1120.0367077039</v>
      </c>
      <c r="AL71" s="19">
        <v>-1148.1722379354001</v>
      </c>
      <c r="AM71" s="19">
        <v>-1086.7978407937001</v>
      </c>
      <c r="AN71" s="19">
        <v>-1097.8343829269998</v>
      </c>
      <c r="AO71" s="18">
        <f t="shared" si="111"/>
        <v>-4452.8411693600001</v>
      </c>
      <c r="AP71" s="19">
        <v>-1125.7335497531001</v>
      </c>
      <c r="AQ71" s="15"/>
    </row>
    <row r="72" spans="1:43" ht="13.35" customHeight="1" x14ac:dyDescent="0.15">
      <c r="A72" s="20" t="s">
        <v>65</v>
      </c>
      <c r="B72" s="72"/>
      <c r="C72" s="45"/>
      <c r="D72" s="45"/>
      <c r="E72" s="45"/>
      <c r="F72" s="73"/>
      <c r="G72" s="72"/>
      <c r="H72" s="45"/>
      <c r="I72" s="45"/>
      <c r="J72" s="45"/>
      <c r="K72" s="73"/>
      <c r="L72" s="72"/>
      <c r="M72" s="45"/>
      <c r="N72" s="45"/>
      <c r="O72" s="45"/>
      <c r="P72" s="73"/>
      <c r="Q72" s="45"/>
      <c r="R72" s="45"/>
      <c r="S72" s="45"/>
      <c r="T72" s="45"/>
      <c r="U72" s="73"/>
      <c r="V72" s="19">
        <v>18.7</v>
      </c>
      <c r="W72" s="19">
        <v>21.4</v>
      </c>
      <c r="X72" s="19">
        <v>21.4</v>
      </c>
      <c r="Y72" s="19">
        <v>36.6</v>
      </c>
      <c r="Z72" s="18">
        <f t="shared" ref="Z72:Z74" si="112">SUM(V72:Y72)</f>
        <v>98.1</v>
      </c>
      <c r="AA72" s="19">
        <v>84</v>
      </c>
      <c r="AB72" s="19">
        <v>87</v>
      </c>
      <c r="AC72" s="19">
        <v>98.6</v>
      </c>
      <c r="AD72" s="19">
        <v>104.8</v>
      </c>
      <c r="AE72" s="18">
        <f t="shared" ref="AE72:AE74" si="113">SUM(AA72:AD72)</f>
        <v>374.40000000000003</v>
      </c>
      <c r="AF72" s="19">
        <v>94.9</v>
      </c>
      <c r="AG72" s="19">
        <v>92.4</v>
      </c>
      <c r="AH72" s="19">
        <v>100</v>
      </c>
      <c r="AI72" s="19">
        <v>95.75</v>
      </c>
      <c r="AJ72" s="18">
        <f>SUM(AF72:AI72)</f>
        <v>383.05</v>
      </c>
      <c r="AK72" s="19">
        <v>99.330680027300005</v>
      </c>
      <c r="AL72" s="19">
        <v>94.863057597899996</v>
      </c>
      <c r="AM72" s="19">
        <v>87.404213027299932</v>
      </c>
      <c r="AN72" s="19">
        <v>99.616092544400075</v>
      </c>
      <c r="AO72" s="18">
        <f t="shared" si="111"/>
        <v>381.21404319690004</v>
      </c>
      <c r="AP72" s="19">
        <v>106.0793652829</v>
      </c>
      <c r="AQ72" s="15"/>
    </row>
    <row r="73" spans="1:43" ht="13.35" customHeight="1" x14ac:dyDescent="0.15">
      <c r="A73" s="20" t="s">
        <v>66</v>
      </c>
      <c r="B73" s="72"/>
      <c r="C73" s="45"/>
      <c r="D73" s="45"/>
      <c r="E73" s="45"/>
      <c r="F73" s="73"/>
      <c r="G73" s="72"/>
      <c r="H73" s="45"/>
      <c r="I73" s="45"/>
      <c r="J73" s="45"/>
      <c r="K73" s="73"/>
      <c r="L73" s="72"/>
      <c r="M73" s="45"/>
      <c r="N73" s="45"/>
      <c r="O73" s="45"/>
      <c r="P73" s="73"/>
      <c r="Q73" s="45"/>
      <c r="R73" s="45"/>
      <c r="S73" s="45"/>
      <c r="T73" s="45"/>
      <c r="U73" s="73"/>
      <c r="V73" s="19">
        <v>32.6</v>
      </c>
      <c r="W73" s="19">
        <v>24.3</v>
      </c>
      <c r="X73" s="19">
        <v>45.8</v>
      </c>
      <c r="Y73" s="19">
        <v>89</v>
      </c>
      <c r="Z73" s="18">
        <f t="shared" si="112"/>
        <v>191.7</v>
      </c>
      <c r="AA73" s="19">
        <v>135.4</v>
      </c>
      <c r="AB73" s="19">
        <v>143.4</v>
      </c>
      <c r="AC73" s="19">
        <v>225.8</v>
      </c>
      <c r="AD73" s="19">
        <v>106.2</v>
      </c>
      <c r="AE73" s="18">
        <f t="shared" si="113"/>
        <v>610.80000000000007</v>
      </c>
      <c r="AF73" s="19">
        <v>98.3</v>
      </c>
      <c r="AG73" s="19">
        <v>111.9</v>
      </c>
      <c r="AH73" s="19">
        <v>127.1</v>
      </c>
      <c r="AI73" s="19">
        <v>141.91999999999999</v>
      </c>
      <c r="AJ73" s="18">
        <f>SUM(AF73:AI73)</f>
        <v>479.21999999999991</v>
      </c>
      <c r="AK73" s="19">
        <v>122.13919207960002</v>
      </c>
      <c r="AL73" s="19">
        <v>89.840144928099988</v>
      </c>
      <c r="AM73" s="19">
        <v>75.4692630407</v>
      </c>
      <c r="AN73" s="19">
        <v>204.62114848360002</v>
      </c>
      <c r="AO73" s="18">
        <f t="shared" si="111"/>
        <v>492.06974853200006</v>
      </c>
      <c r="AP73" s="19">
        <v>101.626319271</v>
      </c>
      <c r="AQ73" s="15"/>
    </row>
    <row r="74" spans="1:43" ht="13.35" customHeight="1" x14ac:dyDescent="0.15">
      <c r="A74" s="20" t="s">
        <v>67</v>
      </c>
      <c r="B74" s="72"/>
      <c r="C74" s="45"/>
      <c r="D74" s="45"/>
      <c r="E74" s="45"/>
      <c r="F74" s="73"/>
      <c r="G74" s="72"/>
      <c r="H74" s="45"/>
      <c r="I74" s="45"/>
      <c r="J74" s="45"/>
      <c r="K74" s="73"/>
      <c r="L74" s="72"/>
      <c r="M74" s="45"/>
      <c r="N74" s="45"/>
      <c r="O74" s="45"/>
      <c r="P74" s="73"/>
      <c r="Q74" s="45"/>
      <c r="R74" s="45"/>
      <c r="S74" s="45"/>
      <c r="T74" s="45"/>
      <c r="U74" s="73"/>
      <c r="V74" s="19">
        <v>-40.700000000000003</v>
      </c>
      <c r="W74" s="19">
        <v>-50.9</v>
      </c>
      <c r="X74" s="19">
        <v>-77.3</v>
      </c>
      <c r="Y74" s="19">
        <v>-80.2</v>
      </c>
      <c r="Z74" s="18">
        <f t="shared" si="112"/>
        <v>-249.09999999999997</v>
      </c>
      <c r="AA74" s="19">
        <v>-137.1</v>
      </c>
      <c r="AB74" s="19">
        <v>-41.5</v>
      </c>
      <c r="AC74" s="19">
        <v>-142.6</v>
      </c>
      <c r="AD74" s="19">
        <v>-142.6</v>
      </c>
      <c r="AE74" s="18">
        <f t="shared" si="113"/>
        <v>-463.79999999999995</v>
      </c>
      <c r="AF74" s="19">
        <v>-141.57</v>
      </c>
      <c r="AG74" s="19">
        <v>-138.30000000000001</v>
      </c>
      <c r="AH74" s="19">
        <v>-136.53</v>
      </c>
      <c r="AI74" s="19">
        <v>-206.17</v>
      </c>
      <c r="AJ74" s="18">
        <f>SUM(AF74:AI74)</f>
        <v>-622.56999999999994</v>
      </c>
      <c r="AK74" s="19">
        <v>-78.800817262400003</v>
      </c>
      <c r="AL74" s="19">
        <v>-53.841667927399996</v>
      </c>
      <c r="AM74" s="19">
        <v>-108.52738462450002</v>
      </c>
      <c r="AN74" s="19">
        <v>-116.90171448369995</v>
      </c>
      <c r="AO74" s="18">
        <f t="shared" si="111"/>
        <v>-358.07158429799995</v>
      </c>
      <c r="AP74" s="19">
        <v>-166.86847175209999</v>
      </c>
      <c r="AQ74" s="15"/>
    </row>
    <row r="75" spans="1:43" ht="13.35" customHeight="1" x14ac:dyDescent="0.15">
      <c r="A75" s="20" t="s">
        <v>29</v>
      </c>
      <c r="B75" s="30">
        <v>10.109503</v>
      </c>
      <c r="C75" s="19">
        <v>24.645828000000002</v>
      </c>
      <c r="D75" s="19">
        <v>4.6669999999999998</v>
      </c>
      <c r="E75" s="19">
        <v>-5.8885039999999993</v>
      </c>
      <c r="F75" s="31">
        <v>33.487358999999998</v>
      </c>
      <c r="G75" s="30">
        <v>11.809349000000001</v>
      </c>
      <c r="H75" s="19">
        <v>17.044599999999999</v>
      </c>
      <c r="I75" s="19">
        <v>-4.0017120000000004</v>
      </c>
      <c r="J75" s="19">
        <v>-31.022552999999991</v>
      </c>
      <c r="K75" s="31">
        <v>-6.1703169999999954</v>
      </c>
      <c r="L75" s="30">
        <v>0</v>
      </c>
      <c r="M75" s="19">
        <v>0</v>
      </c>
      <c r="N75" s="19">
        <v>12.857274</v>
      </c>
      <c r="O75" s="19">
        <v>5.1782180000000002</v>
      </c>
      <c r="P75" s="31">
        <v>18.035491999999998</v>
      </c>
      <c r="Q75" s="19">
        <v>9.0945970000000003</v>
      </c>
      <c r="R75" s="19">
        <v>30.792233000000003</v>
      </c>
      <c r="S75" s="19">
        <v>11.07521100000001</v>
      </c>
      <c r="T75" s="19">
        <f t="shared" ref="T75:Z75" si="114">T49</f>
        <v>198.98184800000001</v>
      </c>
      <c r="U75" s="31">
        <f t="shared" si="114"/>
        <v>274.21404700000005</v>
      </c>
      <c r="V75" s="19">
        <f t="shared" si="114"/>
        <v>76.194789999999998</v>
      </c>
      <c r="W75" s="19">
        <f t="shared" si="114"/>
        <v>131.96222214519997</v>
      </c>
      <c r="X75" s="19">
        <f t="shared" si="114"/>
        <v>141.81932507450003</v>
      </c>
      <c r="Y75" s="19">
        <f t="shared" si="114"/>
        <v>141.30399999999997</v>
      </c>
      <c r="Z75" s="31">
        <f t="shared" si="114"/>
        <v>491.28033721969996</v>
      </c>
      <c r="AA75" s="19">
        <f>AA49</f>
        <v>112.26448388530001</v>
      </c>
      <c r="AB75" s="19">
        <f t="shared" ref="AB75:AE75" si="115">AB49</f>
        <v>-24.321213550399957</v>
      </c>
      <c r="AC75" s="19">
        <f t="shared" si="115"/>
        <v>92.937036961900048</v>
      </c>
      <c r="AD75" s="19">
        <f t="shared" si="115"/>
        <v>169.09999999999997</v>
      </c>
      <c r="AE75" s="31">
        <f t="shared" si="115"/>
        <v>349.98030729680005</v>
      </c>
      <c r="AF75" s="19">
        <f>AF49</f>
        <v>141.5</v>
      </c>
      <c r="AG75" s="19">
        <f t="shared" ref="AG75:AN75" si="116">AG49</f>
        <v>149.04</v>
      </c>
      <c r="AH75" s="19">
        <f>AH49</f>
        <v>95.000000000000014</v>
      </c>
      <c r="AI75" s="19">
        <f t="shared" si="116"/>
        <v>177.75</v>
      </c>
      <c r="AJ75" s="31">
        <f t="shared" si="116"/>
        <v>563.29</v>
      </c>
      <c r="AK75" s="19">
        <f t="shared" si="116"/>
        <v>25.650857706299995</v>
      </c>
      <c r="AL75" s="19">
        <f t="shared" si="116"/>
        <v>75.313014490399965</v>
      </c>
      <c r="AM75" s="19">
        <f t="shared" si="116"/>
        <v>123.92365386600001</v>
      </c>
      <c r="AN75" s="19">
        <f t="shared" si="116"/>
        <v>696.09726625949997</v>
      </c>
      <c r="AO75" s="18">
        <f t="shared" si="111"/>
        <v>920.98479232219995</v>
      </c>
      <c r="AP75" s="19">
        <f t="shared" ref="AP75" si="117">AP49</f>
        <v>148.7528501516</v>
      </c>
      <c r="AQ75" s="15"/>
    </row>
    <row r="76" spans="1:43" ht="13.35" customHeight="1" x14ac:dyDescent="0.15">
      <c r="A76" s="21" t="s">
        <v>68</v>
      </c>
      <c r="B76" s="22">
        <f t="shared" ref="B76:AL76" si="118">SUM(B70:B75)</f>
        <v>-116.5672868491</v>
      </c>
      <c r="C76" s="22">
        <f t="shared" si="118"/>
        <v>-125.46245211140004</v>
      </c>
      <c r="D76" s="22">
        <f t="shared" si="118"/>
        <v>-126.71055936480002</v>
      </c>
      <c r="E76" s="22">
        <f t="shared" si="118"/>
        <v>-153.88594020889997</v>
      </c>
      <c r="F76" s="24">
        <f t="shared" si="118"/>
        <v>-522.67270653420007</v>
      </c>
      <c r="G76" s="22">
        <f t="shared" si="118"/>
        <v>-136.99044765090002</v>
      </c>
      <c r="H76" s="22">
        <f t="shared" si="118"/>
        <v>-162.5955029081</v>
      </c>
      <c r="I76" s="22">
        <f t="shared" si="118"/>
        <v>-155.6319427034</v>
      </c>
      <c r="J76" s="22">
        <f t="shared" si="118"/>
        <v>-236.35856202390002</v>
      </c>
      <c r="K76" s="24">
        <f t="shared" si="118"/>
        <v>-691.57645628629996</v>
      </c>
      <c r="L76" s="22">
        <f t="shared" si="118"/>
        <v>-188.65961832919999</v>
      </c>
      <c r="M76" s="22">
        <f t="shared" si="118"/>
        <v>-212.16937357979998</v>
      </c>
      <c r="N76" s="22">
        <f t="shared" si="118"/>
        <v>-201.99893257990001</v>
      </c>
      <c r="O76" s="22">
        <f t="shared" si="118"/>
        <v>-245.48701110419998</v>
      </c>
      <c r="P76" s="24">
        <f t="shared" si="118"/>
        <v>-848.31493559310002</v>
      </c>
      <c r="Q76" s="42">
        <f t="shared" si="118"/>
        <v>-285.77938039749995</v>
      </c>
      <c r="R76" s="42">
        <f t="shared" si="118"/>
        <v>-292.84393920389999</v>
      </c>
      <c r="S76" s="42">
        <f t="shared" si="118"/>
        <v>-329.57715280289989</v>
      </c>
      <c r="T76" s="42">
        <f t="shared" si="118"/>
        <v>-405.51815199999999</v>
      </c>
      <c r="U76" s="74">
        <f t="shared" si="118"/>
        <v>-1278.1859530000002</v>
      </c>
      <c r="V76" s="42">
        <f t="shared" si="118"/>
        <v>-551.30520999999999</v>
      </c>
      <c r="W76" s="42">
        <f t="shared" si="118"/>
        <v>-585.53777785479997</v>
      </c>
      <c r="X76" s="42">
        <f t="shared" si="118"/>
        <v>-597.37743517429999</v>
      </c>
      <c r="Y76" s="42">
        <f t="shared" si="118"/>
        <v>-877.10977100000025</v>
      </c>
      <c r="Z76" s="74">
        <f t="shared" si="118"/>
        <v>-2611.3301940291003</v>
      </c>
      <c r="AA76" s="42">
        <f t="shared" si="118"/>
        <v>-1335.8453197243996</v>
      </c>
      <c r="AB76" s="42">
        <f t="shared" si="118"/>
        <v>-1433.6263542045999</v>
      </c>
      <c r="AC76" s="42">
        <f t="shared" si="118"/>
        <v>-1460.3593800393999</v>
      </c>
      <c r="AD76" s="42">
        <f t="shared" si="118"/>
        <v>-1456.5</v>
      </c>
      <c r="AE76" s="74">
        <f t="shared" si="118"/>
        <v>-5686.3310539683998</v>
      </c>
      <c r="AF76" s="42">
        <f t="shared" si="118"/>
        <v>-1426.4776061406001</v>
      </c>
      <c r="AG76" s="42">
        <f t="shared" si="118"/>
        <v>-1457.3699999999997</v>
      </c>
      <c r="AH76" s="42">
        <f>SUM(AH70:AH75)</f>
        <v>-1459.7300000000002</v>
      </c>
      <c r="AI76" s="42">
        <f t="shared" si="118"/>
        <v>-1530.72</v>
      </c>
      <c r="AJ76" s="74">
        <f t="shared" si="118"/>
        <v>-5874.2976061405989</v>
      </c>
      <c r="AK76" s="42">
        <f t="shared" si="118"/>
        <v>-1518.1699322171996</v>
      </c>
      <c r="AL76" s="42">
        <f t="shared" si="118"/>
        <v>-1518.6083948938999</v>
      </c>
      <c r="AM76" s="42">
        <f>SUM(AM70:AM75)</f>
        <v>-1483.0670945282002</v>
      </c>
      <c r="AN76" s="42">
        <f t="shared" ref="AN76:AP76" si="119">SUM(AN70:AN75)</f>
        <v>-1579.2445359830995</v>
      </c>
      <c r="AO76" s="74">
        <f t="shared" si="119"/>
        <v>-6099.0899576224001</v>
      </c>
      <c r="AP76" s="42">
        <f t="shared" si="119"/>
        <v>-1518.5933135792002</v>
      </c>
      <c r="AQ76" s="15"/>
    </row>
    <row r="77" spans="1:43" ht="13.35" customHeight="1" x14ac:dyDescent="0.15">
      <c r="A77" s="28" t="s">
        <v>69</v>
      </c>
      <c r="B77" s="14"/>
      <c r="C77" s="14"/>
      <c r="D77" s="14"/>
      <c r="E77" s="14"/>
      <c r="F77" s="14"/>
      <c r="G77" s="14"/>
      <c r="H77" s="14"/>
      <c r="I77" s="14"/>
      <c r="J77" s="14"/>
      <c r="K77" s="14"/>
      <c r="L77" s="14"/>
      <c r="M77" s="14"/>
      <c r="N77" s="14"/>
      <c r="O77" s="14"/>
      <c r="P77" s="14"/>
      <c r="Q77" s="14"/>
      <c r="R77" s="14"/>
      <c r="S77" s="14"/>
      <c r="T77" s="29"/>
      <c r="U77" s="29"/>
      <c r="V77" s="14"/>
      <c r="W77" s="14"/>
      <c r="X77" s="14"/>
      <c r="Y77" s="14"/>
      <c r="Z77" s="14"/>
      <c r="AA77" s="14"/>
      <c r="AB77" s="14"/>
      <c r="AC77" s="14"/>
      <c r="AD77" s="14"/>
      <c r="AE77" s="14"/>
      <c r="AF77" s="14"/>
      <c r="AG77" s="14"/>
      <c r="AH77" s="14"/>
      <c r="AI77" s="14"/>
      <c r="AJ77" s="14"/>
      <c r="AK77" s="14"/>
      <c r="AL77" s="14"/>
      <c r="AM77" s="14"/>
      <c r="AN77" s="14"/>
      <c r="AO77" s="14"/>
      <c r="AP77" s="14"/>
      <c r="AQ77" s="15"/>
    </row>
    <row r="78" spans="1:43" ht="13.35" customHeight="1" x14ac:dyDescent="0.15">
      <c r="A78" s="16" t="s">
        <v>70</v>
      </c>
      <c r="B78" s="17">
        <v>489.87615191000003</v>
      </c>
      <c r="C78" s="17">
        <v>449.69692931000003</v>
      </c>
      <c r="D78" s="17">
        <v>409.55378595999997</v>
      </c>
      <c r="E78" s="17">
        <v>387.72216702999998</v>
      </c>
      <c r="F78" s="44">
        <v>387.72216702999998</v>
      </c>
      <c r="G78" s="17">
        <v>481.06685237999994</v>
      </c>
      <c r="H78" s="17">
        <v>452.2474658996</v>
      </c>
      <c r="I78" s="17">
        <v>80.063794938600012</v>
      </c>
      <c r="J78" s="17">
        <v>487.33912162000001</v>
      </c>
      <c r="K78" s="44">
        <v>487.33912162000001</v>
      </c>
      <c r="L78" s="17">
        <v>531.86395454659998</v>
      </c>
      <c r="M78" s="17">
        <v>500.32755097440008</v>
      </c>
      <c r="N78" s="17">
        <v>483.85102969459996</v>
      </c>
      <c r="O78" s="17">
        <v>1366.9718360851</v>
      </c>
      <c r="P78" s="44">
        <v>1366.9718360851</v>
      </c>
      <c r="Q78" s="17">
        <v>1115.8509634915999</v>
      </c>
      <c r="R78" s="17">
        <v>1069.1546413107999</v>
      </c>
      <c r="S78" s="17">
        <v>1050.4622203154001</v>
      </c>
      <c r="T78" s="17">
        <v>995.6</v>
      </c>
      <c r="U78" s="44">
        <v>995.6</v>
      </c>
      <c r="V78" s="17">
        <v>1060.4018000000001</v>
      </c>
      <c r="W78" s="17">
        <v>1048.0016938252002</v>
      </c>
      <c r="X78" s="17">
        <v>964.46630699269997</v>
      </c>
      <c r="Y78" s="19">
        <v>1708.820817</v>
      </c>
      <c r="Z78" s="44">
        <f>+Y78</f>
        <v>1708.820817</v>
      </c>
      <c r="AA78" s="17">
        <v>6452.4731401108002</v>
      </c>
      <c r="AB78" s="17">
        <v>8851.7049035384989</v>
      </c>
      <c r="AC78" s="17">
        <v>12126.4779847268</v>
      </c>
      <c r="AD78" s="19">
        <v>11236.3</v>
      </c>
      <c r="AE78" s="44">
        <f>+AD78</f>
        <v>11236.3</v>
      </c>
      <c r="AF78" s="17">
        <v>9508.7544116948011</v>
      </c>
      <c r="AG78" s="17">
        <v>7877.1</v>
      </c>
      <c r="AH78" s="17">
        <v>7339.7</v>
      </c>
      <c r="AI78" s="19">
        <v>6637.05</v>
      </c>
      <c r="AJ78" s="44">
        <f>+AI78</f>
        <v>6637.05</v>
      </c>
      <c r="AK78" s="19">
        <v>3570.1888790386997</v>
      </c>
      <c r="AL78" s="19">
        <v>2979.8192091315</v>
      </c>
      <c r="AM78" s="19">
        <v>3335.9062926759998</v>
      </c>
      <c r="AN78" s="19">
        <v>3458.5306570598996</v>
      </c>
      <c r="AO78" s="44">
        <f>AN78</f>
        <v>3458.5306570598996</v>
      </c>
      <c r="AP78" s="19">
        <v>4292.4740584903002</v>
      </c>
      <c r="AQ78" s="15"/>
    </row>
    <row r="79" spans="1:43" ht="13.35" customHeight="1" x14ac:dyDescent="0.15">
      <c r="A79" s="16" t="s">
        <v>71</v>
      </c>
      <c r="B79" s="17">
        <v>128.089371</v>
      </c>
      <c r="C79" s="17">
        <v>486.00721299999998</v>
      </c>
      <c r="D79" s="17">
        <v>122.936408</v>
      </c>
      <c r="E79" s="17">
        <v>125.681873</v>
      </c>
      <c r="F79" s="44">
        <v>125.681873</v>
      </c>
      <c r="G79" s="17">
        <v>158.16426300000001</v>
      </c>
      <c r="H79" s="17">
        <v>162.290876</v>
      </c>
      <c r="I79" s="17">
        <v>566.60311799999999</v>
      </c>
      <c r="J79" s="17">
        <v>98.909099999999995</v>
      </c>
      <c r="K79" s="44">
        <v>98.909099999999995</v>
      </c>
      <c r="L79" s="17">
        <v>126.7235975949</v>
      </c>
      <c r="M79" s="17">
        <v>126.5744314085</v>
      </c>
      <c r="N79" s="17">
        <v>129.24091864779999</v>
      </c>
      <c r="O79" s="17">
        <v>58.050863782500002</v>
      </c>
      <c r="P79" s="44">
        <v>58.050863782500002</v>
      </c>
      <c r="Q79" s="17">
        <v>285.60105420089997</v>
      </c>
      <c r="R79" s="17">
        <v>87.587187179500006</v>
      </c>
      <c r="S79" s="17">
        <v>91.112486181699992</v>
      </c>
      <c r="T79" s="17">
        <v>142.19999999999999</v>
      </c>
      <c r="U79" s="44">
        <v>142.19999999999999</v>
      </c>
      <c r="V79" s="17">
        <v>86.4</v>
      </c>
      <c r="W79" s="17">
        <v>25.145280385000003</v>
      </c>
      <c r="X79" s="17">
        <v>90.6156931206</v>
      </c>
      <c r="Y79" s="19">
        <v>10816.846</v>
      </c>
      <c r="Z79" s="44">
        <f>+Y79</f>
        <v>10816.846</v>
      </c>
      <c r="AA79" s="17">
        <v>5629.3644189426996</v>
      </c>
      <c r="AB79" s="17">
        <v>3148.3699951926997</v>
      </c>
      <c r="AC79" s="17">
        <v>142.87136069909999</v>
      </c>
      <c r="AD79" s="19">
        <v>98.7</v>
      </c>
      <c r="AE79" s="44">
        <f>+AD79</f>
        <v>98.7</v>
      </c>
      <c r="AF79" s="17">
        <v>1598.9048631594001</v>
      </c>
      <c r="AG79" s="17">
        <v>3110.5</v>
      </c>
      <c r="AH79" s="17">
        <v>3112.7</v>
      </c>
      <c r="AI79" s="19">
        <v>2361.98</v>
      </c>
      <c r="AJ79" s="44">
        <f>+AI79</f>
        <v>2361.98</v>
      </c>
      <c r="AK79" s="19">
        <v>5034.1565721469997</v>
      </c>
      <c r="AL79" s="19">
        <v>4730.3982334246002</v>
      </c>
      <c r="AM79" s="19">
        <v>4245.2106595195</v>
      </c>
      <c r="AN79" s="19">
        <v>3636.1758957093998</v>
      </c>
      <c r="AO79" s="44">
        <f>AN79</f>
        <v>3636.1758957093998</v>
      </c>
      <c r="AP79" s="19">
        <v>2314.2447303306999</v>
      </c>
      <c r="AQ79" s="15"/>
    </row>
    <row r="80" spans="1:43" ht="13.35" customHeight="1" x14ac:dyDescent="0.15">
      <c r="A80" s="21" t="s">
        <v>72</v>
      </c>
      <c r="B80" s="75">
        <v>617.96552291</v>
      </c>
      <c r="C80" s="75">
        <v>935.70414230999995</v>
      </c>
      <c r="D80" s="75">
        <v>532.49019395999994</v>
      </c>
      <c r="E80" s="75">
        <v>513.40404003000003</v>
      </c>
      <c r="F80" s="76">
        <v>513.40404003000003</v>
      </c>
      <c r="G80" s="75">
        <v>639.23111537999989</v>
      </c>
      <c r="H80" s="75">
        <v>614.53834189960003</v>
      </c>
      <c r="I80" s="75">
        <v>646.66691293860003</v>
      </c>
      <c r="J80" s="75">
        <v>586.24822161999998</v>
      </c>
      <c r="K80" s="76">
        <v>586.24822161999998</v>
      </c>
      <c r="L80" s="22">
        <f>SUM(L78:L79)</f>
        <v>658.58755214149994</v>
      </c>
      <c r="M80" s="22">
        <f>SUM(M78:M79)</f>
        <v>626.90198238290009</v>
      </c>
      <c r="N80" s="22">
        <f>SUM(N78:N79)</f>
        <v>613.09194834239997</v>
      </c>
      <c r="O80" s="22">
        <f>SUM(O78:O79)</f>
        <v>1425.0226998676001</v>
      </c>
      <c r="P80" s="76">
        <v>1425.0226998676001</v>
      </c>
      <c r="Q80" s="22">
        <f t="shared" ref="Q80:AP80" si="120">SUM(Q78:Q79)</f>
        <v>1401.4520176924998</v>
      </c>
      <c r="R80" s="22">
        <f t="shared" si="120"/>
        <v>1156.7418284902999</v>
      </c>
      <c r="S80" s="22">
        <f t="shared" si="120"/>
        <v>1141.5747064971001</v>
      </c>
      <c r="T80" s="22">
        <f t="shared" si="120"/>
        <v>1137.8</v>
      </c>
      <c r="U80" s="76">
        <f t="shared" si="120"/>
        <v>1137.8</v>
      </c>
      <c r="V80" s="22">
        <f t="shared" si="120"/>
        <v>1146.8018000000002</v>
      </c>
      <c r="W80" s="22">
        <f t="shared" si="120"/>
        <v>1073.1469742102001</v>
      </c>
      <c r="X80" s="22">
        <f t="shared" si="120"/>
        <v>1055.0820001133</v>
      </c>
      <c r="Y80" s="22">
        <f t="shared" si="120"/>
        <v>12525.666816999999</v>
      </c>
      <c r="Z80" s="76">
        <f t="shared" si="120"/>
        <v>12525.666816999999</v>
      </c>
      <c r="AA80" s="22">
        <f t="shared" si="120"/>
        <v>12081.8375590535</v>
      </c>
      <c r="AB80" s="22">
        <f t="shared" si="120"/>
        <v>12000.074898731198</v>
      </c>
      <c r="AC80" s="22">
        <f t="shared" si="120"/>
        <v>12269.349345425901</v>
      </c>
      <c r="AD80" s="22">
        <f t="shared" si="120"/>
        <v>11335</v>
      </c>
      <c r="AE80" s="76">
        <f t="shared" si="120"/>
        <v>11335</v>
      </c>
      <c r="AF80" s="22">
        <f t="shared" si="120"/>
        <v>11107.659274854201</v>
      </c>
      <c r="AG80" s="22">
        <f t="shared" si="120"/>
        <v>10987.6</v>
      </c>
      <c r="AH80" s="22">
        <f t="shared" si="120"/>
        <v>10452.4</v>
      </c>
      <c r="AI80" s="22">
        <f>SUM(AI78:AI79)</f>
        <v>8999.0300000000007</v>
      </c>
      <c r="AJ80" s="76">
        <f t="shared" si="120"/>
        <v>8999.0300000000007</v>
      </c>
      <c r="AK80" s="22">
        <f t="shared" si="120"/>
        <v>8604.3454511856999</v>
      </c>
      <c r="AL80" s="22">
        <f t="shared" si="120"/>
        <v>7710.2174425561007</v>
      </c>
      <c r="AM80" s="22">
        <f t="shared" si="120"/>
        <v>7581.1169521954998</v>
      </c>
      <c r="AN80" s="22">
        <f t="shared" si="120"/>
        <v>7094.7065527692994</v>
      </c>
      <c r="AO80" s="76">
        <f t="shared" si="120"/>
        <v>7094.7065527692994</v>
      </c>
      <c r="AP80" s="22">
        <f t="shared" si="120"/>
        <v>6606.7187888210001</v>
      </c>
      <c r="AQ80" s="15"/>
    </row>
    <row r="81" spans="1:43" ht="13.35" customHeight="1" x14ac:dyDescent="0.15">
      <c r="A81" s="16" t="s">
        <v>73</v>
      </c>
      <c r="B81" s="17">
        <v>-106.02280426869999</v>
      </c>
      <c r="C81" s="17">
        <v>-689.97496831839999</v>
      </c>
      <c r="D81" s="17">
        <v>-212.43623704749999</v>
      </c>
      <c r="E81" s="17">
        <v>-164.58802892380001</v>
      </c>
      <c r="F81" s="44">
        <v>-164.58802892380001</v>
      </c>
      <c r="G81" s="17">
        <v>-92.294817671000018</v>
      </c>
      <c r="H81" s="17">
        <v>-177.04144104720001</v>
      </c>
      <c r="I81" s="17">
        <v>-132.50270878859999</v>
      </c>
      <c r="J81" s="17">
        <v>-180.7591245902</v>
      </c>
      <c r="K81" s="44">
        <v>-180.7591245902</v>
      </c>
      <c r="L81" s="17">
        <v>-174.48875100000001</v>
      </c>
      <c r="M81" s="17">
        <v>-185.54449500000001</v>
      </c>
      <c r="N81" s="17">
        <v>-168.094199</v>
      </c>
      <c r="O81" s="17">
        <v>-466.29690799999997</v>
      </c>
      <c r="P81" s="44">
        <v>-466.29690799999997</v>
      </c>
      <c r="Q81" s="17">
        <v>-2040.7191995144001</v>
      </c>
      <c r="R81" s="17">
        <v>-2650.6096076158997</v>
      </c>
      <c r="S81" s="17">
        <v>-2113.3382907951</v>
      </c>
      <c r="T81" s="17">
        <v>-3123</v>
      </c>
      <c r="U81" s="44">
        <v>-3123</v>
      </c>
      <c r="V81" s="17">
        <v>-3199.585</v>
      </c>
      <c r="W81" s="17">
        <v>-12264.292283570399</v>
      </c>
      <c r="X81" s="17">
        <v>-11933.6701797594</v>
      </c>
      <c r="Y81" s="17">
        <v>-1870.989</v>
      </c>
      <c r="Z81" s="44">
        <f>+Y81</f>
        <v>-1870.989</v>
      </c>
      <c r="AA81" s="17">
        <v>-1225.9539702796001</v>
      </c>
      <c r="AB81" s="17">
        <v>-1470.080305</v>
      </c>
      <c r="AC81" s="17">
        <v>-2011.6303322581</v>
      </c>
      <c r="AD81" s="19">
        <v>-2172.6999999999998</v>
      </c>
      <c r="AE81" s="44">
        <f>+AD81</f>
        <v>-2172.6999999999998</v>
      </c>
      <c r="AF81" s="17">
        <v>-1902.0425596165001</v>
      </c>
      <c r="AG81" s="17">
        <v>-1545.3</v>
      </c>
      <c r="AH81" s="17">
        <v>-1620</v>
      </c>
      <c r="AI81" s="19">
        <v>-1011.99</v>
      </c>
      <c r="AJ81" s="44">
        <f>+AI81</f>
        <v>-1011.99</v>
      </c>
      <c r="AK81" s="19">
        <v>-755.88789772919972</v>
      </c>
      <c r="AL81" s="19">
        <v>-733.86676856699933</v>
      </c>
      <c r="AM81" s="19">
        <v>-1107.8817815446996</v>
      </c>
      <c r="AN81" s="19">
        <v>-1082.6394515027005</v>
      </c>
      <c r="AO81" s="44">
        <f>AN81</f>
        <v>-1082.6394515027005</v>
      </c>
      <c r="AP81" s="19">
        <v>-719.23996688840032</v>
      </c>
      <c r="AQ81" s="15"/>
    </row>
    <row r="82" spans="1:43" ht="13.35" customHeight="1" x14ac:dyDescent="0.15">
      <c r="A82" s="21" t="s">
        <v>74</v>
      </c>
      <c r="B82" s="22">
        <v>511.94271864130002</v>
      </c>
      <c r="C82" s="22">
        <v>245.72917399159996</v>
      </c>
      <c r="D82" s="22">
        <v>320.05395691249998</v>
      </c>
      <c r="E82" s="22">
        <v>348.81601110619999</v>
      </c>
      <c r="F82" s="24">
        <v>348.81601110619999</v>
      </c>
      <c r="G82" s="22">
        <v>546.93629770899986</v>
      </c>
      <c r="H82" s="22">
        <v>437.49690085240002</v>
      </c>
      <c r="I82" s="22">
        <v>514.16420415000005</v>
      </c>
      <c r="J82" s="22">
        <v>405.48909702979995</v>
      </c>
      <c r="K82" s="24">
        <v>405.48909702979995</v>
      </c>
      <c r="L82" s="22">
        <v>484.09880114149996</v>
      </c>
      <c r="M82" s="22">
        <v>441.3574873829001</v>
      </c>
      <c r="N82" s="22">
        <v>444.99774934239997</v>
      </c>
      <c r="O82" s="22">
        <v>958.72579186760004</v>
      </c>
      <c r="P82" s="24">
        <v>958.72579186760004</v>
      </c>
      <c r="Q82" s="22">
        <v>-639.26718182190029</v>
      </c>
      <c r="R82" s="22">
        <v>-1493.8677791255998</v>
      </c>
      <c r="S82" s="22">
        <v>-971.76358429799984</v>
      </c>
      <c r="T82" s="22">
        <f t="shared" ref="T82:X82" si="121">SUM(T80:T81)</f>
        <v>-1985.2</v>
      </c>
      <c r="U82" s="24">
        <f t="shared" si="121"/>
        <v>-1985.2</v>
      </c>
      <c r="V82" s="22">
        <f t="shared" si="121"/>
        <v>-2052.7831999999999</v>
      </c>
      <c r="W82" s="22">
        <f t="shared" si="121"/>
        <v>-11191.145309360199</v>
      </c>
      <c r="X82" s="22">
        <f t="shared" si="121"/>
        <v>-10878.5881796461</v>
      </c>
      <c r="Y82" s="22">
        <f>SUM(Y80:Y81)+3.7</f>
        <v>10658.377817000001</v>
      </c>
      <c r="Z82" s="76">
        <f>SUM(Z80:Z81)+3.7</f>
        <v>10658.377817000001</v>
      </c>
      <c r="AA82" s="22">
        <f t="shared" ref="AA82:AD82" si="122">SUM(AA80:AA81)</f>
        <v>10855.883588773901</v>
      </c>
      <c r="AB82" s="22">
        <f t="shared" si="122"/>
        <v>10529.994593731199</v>
      </c>
      <c r="AC82" s="22">
        <f t="shared" si="122"/>
        <v>10257.7190131678</v>
      </c>
      <c r="AD82" s="22">
        <f t="shared" si="122"/>
        <v>9162.2999999999993</v>
      </c>
      <c r="AE82" s="24">
        <f>SUM(AE80:AE81)</f>
        <v>9162.2999999999993</v>
      </c>
      <c r="AF82" s="22">
        <f t="shared" ref="AF82:AJ82" si="123">SUM(AF80:AF81)</f>
        <v>9205.6167152377002</v>
      </c>
      <c r="AG82" s="22">
        <f>SUM(AG80:AG81)</f>
        <v>9442.3000000000011</v>
      </c>
      <c r="AH82" s="22">
        <f t="shared" si="123"/>
        <v>8832.4</v>
      </c>
      <c r="AI82" s="22">
        <f>SUM(AI80:AI81)</f>
        <v>7987.0400000000009</v>
      </c>
      <c r="AJ82" s="24">
        <f t="shared" si="123"/>
        <v>7987.0400000000009</v>
      </c>
      <c r="AK82" s="22">
        <v>7848.457553456501</v>
      </c>
      <c r="AL82" s="22">
        <v>6976.3506739890991</v>
      </c>
      <c r="AM82" s="22">
        <v>6473.2351706508016</v>
      </c>
      <c r="AN82" s="22">
        <v>6012.0671012665989</v>
      </c>
      <c r="AO82" s="24">
        <f t="shared" ref="AO82" si="124">SUM(AO80:AO81)</f>
        <v>6012.0671012665989</v>
      </c>
      <c r="AP82" s="22">
        <v>5887.4788219325974</v>
      </c>
      <c r="AQ82" s="15"/>
    </row>
    <row r="83" spans="1:43" ht="13.35" customHeight="1" x14ac:dyDescent="0.15">
      <c r="A83" s="16" t="s">
        <v>75</v>
      </c>
      <c r="B83" s="17"/>
      <c r="C83" s="17"/>
      <c r="D83" s="17"/>
      <c r="E83" s="17"/>
      <c r="F83" s="44">
        <f>+E83</f>
        <v>0</v>
      </c>
      <c r="G83" s="17"/>
      <c r="H83" s="17"/>
      <c r="I83" s="17"/>
      <c r="J83" s="17"/>
      <c r="K83" s="44">
        <f>+J83</f>
        <v>0</v>
      </c>
      <c r="L83" s="17"/>
      <c r="M83" s="17"/>
      <c r="N83" s="17"/>
      <c r="O83" s="17"/>
      <c r="P83" s="44">
        <f>+O83</f>
        <v>0</v>
      </c>
      <c r="Q83" s="17"/>
      <c r="R83" s="17"/>
      <c r="S83" s="17"/>
      <c r="T83" s="17"/>
      <c r="U83" s="44">
        <f>+T83</f>
        <v>0</v>
      </c>
      <c r="V83" s="17"/>
      <c r="W83" s="17"/>
      <c r="X83" s="17"/>
      <c r="Y83" s="17">
        <v>901.9</v>
      </c>
      <c r="Z83" s="44">
        <f>+Y83</f>
        <v>901.9</v>
      </c>
      <c r="AA83" s="17">
        <v>898.9</v>
      </c>
      <c r="AB83" s="17">
        <v>917</v>
      </c>
      <c r="AC83" s="17">
        <v>957</v>
      </c>
      <c r="AD83" s="19">
        <v>871.9</v>
      </c>
      <c r="AE83" s="44">
        <f>+AD83</f>
        <v>871.9</v>
      </c>
      <c r="AF83" s="17">
        <v>972.5</v>
      </c>
      <c r="AG83" s="17">
        <v>988.19999999999993</v>
      </c>
      <c r="AH83" s="17">
        <v>999.7</v>
      </c>
      <c r="AI83" s="19">
        <v>897.94</v>
      </c>
      <c r="AJ83" s="24">
        <f>AI83</f>
        <v>897.94</v>
      </c>
      <c r="AK83" s="19">
        <v>922.88100181289997</v>
      </c>
      <c r="AL83" s="19">
        <v>913.86700924550007</v>
      </c>
      <c r="AM83" s="19">
        <v>812.71186435819982</v>
      </c>
      <c r="AN83" s="19">
        <v>831.55602193499999</v>
      </c>
      <c r="AO83" s="44">
        <f>AN83</f>
        <v>831.55602193499999</v>
      </c>
      <c r="AP83" s="19">
        <v>770.18439000160004</v>
      </c>
      <c r="AQ83" s="15"/>
    </row>
    <row r="84" spans="1:43" ht="13.35" customHeight="1" x14ac:dyDescent="0.15">
      <c r="A84" s="21" t="s">
        <v>76</v>
      </c>
      <c r="B84" s="22"/>
      <c r="C84" s="22"/>
      <c r="D84" s="22"/>
      <c r="E84" s="22"/>
      <c r="F84" s="24"/>
      <c r="G84" s="22"/>
      <c r="H84" s="22"/>
      <c r="I84" s="22"/>
      <c r="J84" s="22"/>
      <c r="K84" s="24"/>
      <c r="L84" s="22"/>
      <c r="M84" s="22"/>
      <c r="N84" s="22"/>
      <c r="O84" s="22"/>
      <c r="P84" s="24"/>
      <c r="Q84" s="22"/>
      <c r="R84" s="22"/>
      <c r="S84" s="22"/>
      <c r="T84" s="22"/>
      <c r="U84" s="24"/>
      <c r="V84" s="22"/>
      <c r="W84" s="22"/>
      <c r="X84" s="22"/>
      <c r="Y84" s="22">
        <f>Y82-Y83</f>
        <v>9756.4778170000009</v>
      </c>
      <c r="Z84" s="24">
        <f>Z82-Z83</f>
        <v>9756.4778170000009</v>
      </c>
      <c r="AA84" s="22">
        <f t="shared" ref="AA84:AI84" si="125">+AA82-AA83</f>
        <v>9956.9835887739009</v>
      </c>
      <c r="AB84" s="22">
        <f t="shared" si="125"/>
        <v>9612.9945937311986</v>
      </c>
      <c r="AC84" s="22">
        <f t="shared" si="125"/>
        <v>9300.7190131677999</v>
      </c>
      <c r="AD84" s="22">
        <f t="shared" si="125"/>
        <v>8290.4</v>
      </c>
      <c r="AE84" s="24">
        <f t="shared" si="125"/>
        <v>8290.4</v>
      </c>
      <c r="AF84" s="22">
        <f t="shared" si="125"/>
        <v>8233.1167152377002</v>
      </c>
      <c r="AG84" s="22">
        <f t="shared" si="125"/>
        <v>8454.1</v>
      </c>
      <c r="AH84" s="22">
        <f t="shared" si="125"/>
        <v>7832.7</v>
      </c>
      <c r="AI84" s="22">
        <f t="shared" si="125"/>
        <v>7089.1</v>
      </c>
      <c r="AJ84" s="24">
        <f>AI84</f>
        <v>7089.1</v>
      </c>
      <c r="AK84" s="22">
        <f t="shared" ref="AK84:AN84" si="126">+AK82-AK83</f>
        <v>6925.5765516436013</v>
      </c>
      <c r="AL84" s="22">
        <f t="shared" si="126"/>
        <v>6062.4836647435986</v>
      </c>
      <c r="AM84" s="22">
        <f>+AM82-AM83</f>
        <v>5660.5233062926018</v>
      </c>
      <c r="AN84" s="22">
        <f t="shared" si="126"/>
        <v>5180.5110793315989</v>
      </c>
      <c r="AO84" s="24">
        <f>AN84</f>
        <v>5180.5110793315989</v>
      </c>
      <c r="AP84" s="22">
        <f t="shared" ref="AP84" si="127">+AP82-AP83</f>
        <v>5117.2944319309972</v>
      </c>
      <c r="AQ84" s="15"/>
    </row>
    <row r="85" spans="1:43" ht="13.35" customHeight="1" x14ac:dyDescent="0.15">
      <c r="A85" s="71" t="s">
        <v>77</v>
      </c>
      <c r="B85" s="14"/>
      <c r="C85" s="14"/>
      <c r="D85" s="14"/>
      <c r="E85" s="14"/>
      <c r="F85" s="14"/>
      <c r="G85" s="14"/>
      <c r="H85" s="14"/>
      <c r="I85" s="14"/>
      <c r="J85" s="14"/>
      <c r="K85" s="14"/>
      <c r="L85" s="14"/>
      <c r="M85" s="14"/>
      <c r="N85" s="14"/>
      <c r="O85" s="14"/>
      <c r="P85" s="14"/>
      <c r="Q85" s="14"/>
      <c r="R85" s="14"/>
      <c r="S85" s="14"/>
      <c r="T85" s="29"/>
      <c r="U85" s="29"/>
      <c r="V85" s="14"/>
      <c r="W85" s="14"/>
      <c r="X85" s="14"/>
      <c r="Y85" s="14"/>
      <c r="Z85" s="14"/>
      <c r="AA85" s="14"/>
      <c r="AB85" s="14"/>
      <c r="AC85" s="14"/>
      <c r="AD85" s="14"/>
      <c r="AE85" s="14"/>
      <c r="AF85" s="14"/>
      <c r="AG85" s="14"/>
      <c r="AH85" s="14"/>
      <c r="AI85" s="14"/>
      <c r="AJ85" s="14"/>
      <c r="AK85" s="14"/>
      <c r="AL85" s="14"/>
      <c r="AM85" s="14"/>
      <c r="AN85" s="14"/>
      <c r="AO85" s="14"/>
      <c r="AP85" s="14"/>
      <c r="AQ85" s="15"/>
    </row>
    <row r="86" spans="1:43" ht="13.35" customHeight="1" x14ac:dyDescent="0.15">
      <c r="A86" s="20" t="s">
        <v>78</v>
      </c>
      <c r="B86" s="17">
        <v>511.94271864130002</v>
      </c>
      <c r="C86" s="17">
        <v>245.72917399159996</v>
      </c>
      <c r="D86" s="17">
        <v>320.05395691249998</v>
      </c>
      <c r="E86" s="17">
        <v>348.81601110619999</v>
      </c>
      <c r="F86" s="31">
        <v>348.81601110619999</v>
      </c>
      <c r="G86" s="17">
        <v>546.93629770899986</v>
      </c>
      <c r="H86" s="17">
        <v>437.49690085240002</v>
      </c>
      <c r="I86" s="17">
        <v>514.16420415000005</v>
      </c>
      <c r="J86" s="17">
        <v>405.48909702979995</v>
      </c>
      <c r="K86" s="31">
        <v>405.48909702979995</v>
      </c>
      <c r="L86" s="17">
        <f t="shared" ref="L86:X86" si="128">L82</f>
        <v>484.09880114149996</v>
      </c>
      <c r="M86" s="17">
        <f t="shared" si="128"/>
        <v>441.3574873829001</v>
      </c>
      <c r="N86" s="17">
        <f t="shared" si="128"/>
        <v>444.99774934239997</v>
      </c>
      <c r="O86" s="17">
        <f t="shared" si="128"/>
        <v>958.72579186760004</v>
      </c>
      <c r="P86" s="31">
        <f t="shared" si="128"/>
        <v>958.72579186760004</v>
      </c>
      <c r="Q86" s="17">
        <f t="shared" si="128"/>
        <v>-639.26718182190029</v>
      </c>
      <c r="R86" s="17">
        <f t="shared" si="128"/>
        <v>-1493.8677791255998</v>
      </c>
      <c r="S86" s="17">
        <f t="shared" si="128"/>
        <v>-971.76358429799984</v>
      </c>
      <c r="T86" s="17">
        <f t="shared" si="128"/>
        <v>-1985.2</v>
      </c>
      <c r="U86" s="31">
        <f t="shared" si="128"/>
        <v>-1985.2</v>
      </c>
      <c r="V86" s="17">
        <f t="shared" si="128"/>
        <v>-2052.7831999999999</v>
      </c>
      <c r="W86" s="17">
        <f t="shared" si="128"/>
        <v>-11191.145309360199</v>
      </c>
      <c r="X86" s="17">
        <f t="shared" si="128"/>
        <v>-10878.5881796461</v>
      </c>
      <c r="Y86" s="17">
        <f t="shared" ref="Y86:AP86" si="129">Y84</f>
        <v>9756.4778170000009</v>
      </c>
      <c r="Z86" s="31">
        <f t="shared" si="129"/>
        <v>9756.4778170000009</v>
      </c>
      <c r="AA86" s="17">
        <f t="shared" si="129"/>
        <v>9956.9835887739009</v>
      </c>
      <c r="AB86" s="17">
        <f t="shared" si="129"/>
        <v>9612.9945937311986</v>
      </c>
      <c r="AC86" s="17">
        <f t="shared" si="129"/>
        <v>9300.7190131677999</v>
      </c>
      <c r="AD86" s="17">
        <f t="shared" si="129"/>
        <v>8290.4</v>
      </c>
      <c r="AE86" s="31">
        <f t="shared" si="129"/>
        <v>8290.4</v>
      </c>
      <c r="AF86" s="17">
        <f t="shared" si="129"/>
        <v>8233.1167152377002</v>
      </c>
      <c r="AG86" s="17">
        <f t="shared" si="129"/>
        <v>8454.1</v>
      </c>
      <c r="AH86" s="17">
        <f t="shared" si="129"/>
        <v>7832.7</v>
      </c>
      <c r="AI86" s="17">
        <f t="shared" si="129"/>
        <v>7089.1</v>
      </c>
      <c r="AJ86" s="31">
        <f t="shared" si="129"/>
        <v>7089.1</v>
      </c>
      <c r="AK86" s="17">
        <f t="shared" si="129"/>
        <v>6925.5765516436013</v>
      </c>
      <c r="AL86" s="17">
        <f t="shared" si="129"/>
        <v>6062.4836647435986</v>
      </c>
      <c r="AM86" s="17">
        <f t="shared" si="129"/>
        <v>5660.5233062926018</v>
      </c>
      <c r="AN86" s="17">
        <f t="shared" si="129"/>
        <v>5180.5110793315989</v>
      </c>
      <c r="AO86" s="31">
        <f t="shared" si="129"/>
        <v>5180.5110793315989</v>
      </c>
      <c r="AP86" s="17">
        <f t="shared" si="129"/>
        <v>5117.2944319309972</v>
      </c>
      <c r="AQ86" s="15"/>
    </row>
    <row r="87" spans="1:43" ht="13.35" customHeight="1" x14ac:dyDescent="0.15">
      <c r="A87" s="20" t="s">
        <v>79</v>
      </c>
      <c r="B87" s="17">
        <v>241</v>
      </c>
      <c r="C87" s="17">
        <v>302.89999999999998</v>
      </c>
      <c r="D87" s="17">
        <v>302.5</v>
      </c>
      <c r="E87" s="17">
        <v>296.69498300000009</v>
      </c>
      <c r="F87" s="31">
        <v>296.69498300000009</v>
      </c>
      <c r="G87" s="17">
        <v>280.69160700000003</v>
      </c>
      <c r="H87" s="17">
        <v>304.13908300000003</v>
      </c>
      <c r="I87" s="17">
        <v>327.80602299999998</v>
      </c>
      <c r="J87" s="17">
        <v>367.12412799999998</v>
      </c>
      <c r="K87" s="31">
        <v>367.12412599999982</v>
      </c>
      <c r="L87" s="17">
        <f>+H66+I66+J66+L66</f>
        <v>414.36137500000007</v>
      </c>
      <c r="M87" s="17">
        <f>+I66+J66+L66+M66</f>
        <v>431.22995700000013</v>
      </c>
      <c r="N87" s="17">
        <f>+J66+L66+M66+N66</f>
        <v>483.51258000000007</v>
      </c>
      <c r="O87" s="17">
        <f>+L66+M66+N66+O66</f>
        <v>573.64375100000007</v>
      </c>
      <c r="P87" s="31">
        <v>573.54368299999987</v>
      </c>
      <c r="Q87" s="17">
        <f>+M66+N66+O66+Q66</f>
        <v>638.55366900000001</v>
      </c>
      <c r="R87" s="17">
        <f>+N66+O66+Q66+R66</f>
        <v>723.94809000000009</v>
      </c>
      <c r="S87" s="17">
        <f>+O66+Q66+R66+S66</f>
        <v>810.57341320980106</v>
      </c>
      <c r="T87" s="17">
        <f>+Q66+R66+S66+T66</f>
        <v>989.13437120980109</v>
      </c>
      <c r="U87" s="31">
        <f>+T87</f>
        <v>989.13437120980109</v>
      </c>
      <c r="V87" s="17">
        <f>+R66+S66+T66+V66</f>
        <v>1080.778111209801</v>
      </c>
      <c r="W87" s="17">
        <f>+S66+T66+V66+W66</f>
        <v>1164.807605355001</v>
      </c>
      <c r="X87" s="17">
        <f>+T66+V66+W66+X66</f>
        <v>1228.9990289497005</v>
      </c>
      <c r="Y87" s="17">
        <f>+V66+W66+X66+Y66</f>
        <v>1321.9211809497003</v>
      </c>
      <c r="Z87" s="31">
        <f>+Y87</f>
        <v>1321.9211809497003</v>
      </c>
      <c r="AA87" s="17">
        <f>+W66+X66+Y66+AA66</f>
        <v>1813.6455478359021</v>
      </c>
      <c r="AB87" s="17">
        <f>+X66+Y66+AA66+AB66</f>
        <v>2033.1188590192012</v>
      </c>
      <c r="AC87" s="17">
        <f>+Y66+AA66+AB66+AC66</f>
        <v>2635.7003265031999</v>
      </c>
      <c r="AD87" s="17">
        <f>+AA66+AB66+AC66+AD66</f>
        <v>3124.7963265031999</v>
      </c>
      <c r="AE87" s="31">
        <f>+AD87</f>
        <v>3124.7963265031999</v>
      </c>
      <c r="AF87" s="17">
        <f>+AB66+AC66+AD66+AF66</f>
        <v>3198.0771696169977</v>
      </c>
      <c r="AG87" s="17">
        <f>+AC66+AD66+AF66+AG66</f>
        <v>3559.2216362884992</v>
      </c>
      <c r="AH87" s="17">
        <f>+AD66+AF66+AG66+AH66</f>
        <v>3601.67</v>
      </c>
      <c r="AI87" s="17">
        <f>+AF66+AG66+AH66+AI66</f>
        <v>3637.08</v>
      </c>
      <c r="AJ87" s="31">
        <f>+AI87</f>
        <v>3637.08</v>
      </c>
      <c r="AK87" s="17">
        <f>+AG66+AH66+AI66+AK66</f>
        <v>3596.8854137794997</v>
      </c>
      <c r="AL87" s="17">
        <f>+AH66+AI66+AK66+AL66</f>
        <v>3599.903233591901</v>
      </c>
      <c r="AM87" s="17">
        <f>+AI66+AK66+AL66+AM66</f>
        <v>3579.0982454902028</v>
      </c>
      <c r="AN87" s="17">
        <f>+AK66+AL66+AM66+AN66</f>
        <v>3586.3167145076036</v>
      </c>
      <c r="AO87" s="31">
        <f>+AN87</f>
        <v>3586.3167145076036</v>
      </c>
      <c r="AP87" s="17">
        <f>+AL66+AM66+AN66+AP66</f>
        <v>3681.7300268803051</v>
      </c>
      <c r="AQ87" s="15"/>
    </row>
    <row r="88" spans="1:43" ht="13.35" customHeight="1" x14ac:dyDescent="0.15">
      <c r="A88" s="20" t="s">
        <v>80</v>
      </c>
      <c r="B88" s="17"/>
      <c r="C88" s="17"/>
      <c r="D88" s="17"/>
      <c r="E88" s="17"/>
      <c r="F88" s="31"/>
      <c r="G88" s="17"/>
      <c r="H88" s="17"/>
      <c r="I88" s="17"/>
      <c r="J88" s="17"/>
      <c r="K88" s="31"/>
      <c r="L88" s="17"/>
      <c r="M88" s="17"/>
      <c r="N88" s="17"/>
      <c r="O88" s="17"/>
      <c r="P88" s="31"/>
      <c r="Q88" s="17"/>
      <c r="R88" s="17"/>
      <c r="S88" s="17"/>
      <c r="T88" s="17"/>
      <c r="U88" s="77"/>
      <c r="V88" s="17"/>
      <c r="W88" s="17"/>
      <c r="X88" s="17"/>
      <c r="Y88" s="17">
        <v>2051.6999999999998</v>
      </c>
      <c r="Z88" s="77">
        <f>Y88</f>
        <v>2051.6999999999998</v>
      </c>
      <c r="AA88" s="17">
        <v>1494.6</v>
      </c>
      <c r="AB88" s="17">
        <v>923.7</v>
      </c>
      <c r="AC88" s="17">
        <v>360.6</v>
      </c>
      <c r="AD88" s="17"/>
      <c r="AE88" s="31"/>
      <c r="AF88" s="17"/>
      <c r="AG88" s="17"/>
      <c r="AH88" s="17"/>
      <c r="AI88" s="17"/>
      <c r="AJ88" s="77"/>
      <c r="AK88" s="17"/>
      <c r="AL88" s="17"/>
      <c r="AM88" s="17"/>
      <c r="AN88" s="17"/>
      <c r="AO88" s="77"/>
      <c r="AP88" s="17"/>
      <c r="AQ88" s="15"/>
    </row>
    <row r="89" spans="1:43" ht="13.35" customHeight="1" x14ac:dyDescent="0.15">
      <c r="A89" s="20" t="s">
        <v>81</v>
      </c>
      <c r="B89" s="17"/>
      <c r="C89" s="17"/>
      <c r="D89" s="17"/>
      <c r="E89" s="17"/>
      <c r="F89" s="31"/>
      <c r="G89" s="17"/>
      <c r="H89" s="17"/>
      <c r="I89" s="17"/>
      <c r="J89" s="17"/>
      <c r="K89" s="31"/>
      <c r="L89" s="17"/>
      <c r="M89" s="17"/>
      <c r="N89" s="17"/>
      <c r="O89" s="17"/>
      <c r="P89" s="31"/>
      <c r="Q89" s="17"/>
      <c r="R89" s="17"/>
      <c r="S89" s="17"/>
      <c r="T89" s="17"/>
      <c r="U89" s="77"/>
      <c r="V89" s="17"/>
      <c r="W89" s="17"/>
      <c r="X89" s="17"/>
      <c r="Y89" s="17">
        <v>-58.5</v>
      </c>
      <c r="Z89" s="77">
        <f>Y89</f>
        <v>-58.5</v>
      </c>
      <c r="AA89" s="17">
        <v>-69.900000000000006</v>
      </c>
      <c r="AB89" s="17">
        <v>-84</v>
      </c>
      <c r="AC89" s="17">
        <v>-99.1</v>
      </c>
      <c r="AD89" s="17">
        <v>-96.3</v>
      </c>
      <c r="AE89" s="31">
        <f>AD89</f>
        <v>-96.3</v>
      </c>
      <c r="AF89" s="17">
        <v>-96.1</v>
      </c>
      <c r="AG89" s="17">
        <v>-96</v>
      </c>
      <c r="AH89" s="17">
        <v>-94</v>
      </c>
      <c r="AI89" s="17">
        <v>-92.55</v>
      </c>
      <c r="AJ89" s="77">
        <f>AI89</f>
        <v>-92.55</v>
      </c>
      <c r="AK89" s="17">
        <v>-93.804585356200008</v>
      </c>
      <c r="AL89" s="17">
        <v>-90.809902601700003</v>
      </c>
      <c r="AM89" s="17">
        <v>-88.812528796999985</v>
      </c>
      <c r="AN89" s="17">
        <v>-87.700917580000009</v>
      </c>
      <c r="AO89" s="77">
        <f>AN89</f>
        <v>-87.700917580000009</v>
      </c>
      <c r="AP89" s="17">
        <v>-85.603407888299998</v>
      </c>
      <c r="AQ89" s="15"/>
    </row>
    <row r="90" spans="1:43" s="4" customFormat="1" ht="13.35" customHeight="1" x14ac:dyDescent="0.15">
      <c r="A90" s="21" t="s">
        <v>82</v>
      </c>
      <c r="B90" s="22">
        <v>2.1242436458145231</v>
      </c>
      <c r="C90" s="22">
        <v>0.8112551138712446</v>
      </c>
      <c r="D90" s="22">
        <v>1.0580296096280992</v>
      </c>
      <c r="E90" s="22">
        <v>1.1756720911799168</v>
      </c>
      <c r="F90" s="23">
        <v>1.1756720911799168</v>
      </c>
      <c r="G90" s="22">
        <v>1.9485310001057488</v>
      </c>
      <c r="H90" s="22">
        <v>1.4384764251176492</v>
      </c>
      <c r="I90" s="22">
        <v>1.5685013943444233</v>
      </c>
      <c r="J90" s="22">
        <v>1.1045013555464269</v>
      </c>
      <c r="K90" s="23">
        <v>1.1045013615634733</v>
      </c>
      <c r="L90" s="22">
        <f>L86/L87</f>
        <v>1.1683009815803895</v>
      </c>
      <c r="M90" s="22">
        <f>M86/M87</f>
        <v>1.0234852199354507</v>
      </c>
      <c r="N90" s="22">
        <f>N86/N87</f>
        <v>0.9203436844236812</v>
      </c>
      <c r="O90" s="22">
        <f>O86/O87</f>
        <v>1.6712912677882548</v>
      </c>
      <c r="P90" s="23">
        <v>1.6715828633188874</v>
      </c>
      <c r="Q90" s="22">
        <f t="shared" ref="Q90:X90" si="130">Q86/Q87</f>
        <v>-1.0011173889628067</v>
      </c>
      <c r="R90" s="22">
        <f t="shared" si="130"/>
        <v>-2.0635012368436523</v>
      </c>
      <c r="S90" s="22">
        <f t="shared" si="130"/>
        <v>-1.1988594351372808</v>
      </c>
      <c r="T90" s="22">
        <f t="shared" si="130"/>
        <v>-2.0070073973588851</v>
      </c>
      <c r="U90" s="24">
        <f t="shared" si="130"/>
        <v>-2.0070073973588851</v>
      </c>
      <c r="V90" s="22">
        <f t="shared" si="130"/>
        <v>-1.8993567492796057</v>
      </c>
      <c r="W90" s="22">
        <f t="shared" si="130"/>
        <v>-9.6077199856103697</v>
      </c>
      <c r="X90" s="22">
        <f t="shared" si="130"/>
        <v>-8.8515840317163761</v>
      </c>
      <c r="Y90" s="22">
        <f>Y86/(Y87+Y88+Y89)</f>
        <v>2.9430229799940562</v>
      </c>
      <c r="Z90" s="24">
        <f>Z86/(Z87+Z88+Z89)</f>
        <v>2.9430229799940562</v>
      </c>
      <c r="AA90" s="22">
        <f>AA86/(AA87+AA88+AA89)</f>
        <v>3.0747131341273577</v>
      </c>
      <c r="AB90" s="22">
        <f>AB86/(AB87+AB88+AB89)</f>
        <v>3.3461889055591678</v>
      </c>
      <c r="AC90" s="22">
        <f>AC86/(AC87+AC88+AC89)</f>
        <v>3.2102436714803839</v>
      </c>
      <c r="AD90" s="22">
        <f t="shared" ref="AD90:AN90" si="131">AD86/(AD87+AD89)</f>
        <v>2.7374641096469037</v>
      </c>
      <c r="AE90" s="78">
        <f t="shared" si="131"/>
        <v>2.7374641096469037</v>
      </c>
      <c r="AF90" s="22">
        <f t="shared" si="131"/>
        <v>2.6541512928846753</v>
      </c>
      <c r="AG90" s="22">
        <f t="shared" si="131"/>
        <v>2.4411085653357656</v>
      </c>
      <c r="AH90" s="22">
        <f t="shared" si="131"/>
        <v>2.2330207801760142</v>
      </c>
      <c r="AI90" s="22">
        <f t="shared" si="131"/>
        <v>2.0000112849940614</v>
      </c>
      <c r="AJ90" s="24">
        <f t="shared" si="131"/>
        <v>2.0000112849940614</v>
      </c>
      <c r="AK90" s="22">
        <f t="shared" si="131"/>
        <v>1.9769959332513407</v>
      </c>
      <c r="AL90" s="22">
        <f t="shared" si="131"/>
        <v>1.7276495929029274</v>
      </c>
      <c r="AM90" s="22">
        <f t="shared" si="131"/>
        <v>1.621793677010358</v>
      </c>
      <c r="AN90" s="22">
        <f t="shared" si="131"/>
        <v>1.4807316321732136</v>
      </c>
      <c r="AO90" s="24">
        <f>AO86/(AO87+AO89)</f>
        <v>1.4807316321732136</v>
      </c>
      <c r="AP90" s="22">
        <f t="shared" ref="AP90" si="132">AP86/(AP87+AP89)</f>
        <v>1.4230017388446059</v>
      </c>
      <c r="AQ90" s="79"/>
    </row>
    <row r="91" spans="1:43" ht="13.35" customHeight="1" x14ac:dyDescent="0.15">
      <c r="A91" s="35" t="s">
        <v>83</v>
      </c>
      <c r="B91" s="14"/>
      <c r="C91" s="14"/>
      <c r="D91" s="14"/>
      <c r="E91" s="14"/>
      <c r="F91" s="14"/>
      <c r="G91" s="14"/>
      <c r="H91" s="14"/>
      <c r="I91" s="14"/>
      <c r="J91" s="14"/>
      <c r="K91" s="14"/>
      <c r="L91" s="14"/>
      <c r="M91" s="14"/>
      <c r="N91" s="14"/>
      <c r="O91" s="14"/>
      <c r="P91" s="14"/>
      <c r="Q91" s="14"/>
      <c r="R91" s="14"/>
      <c r="S91" s="14"/>
      <c r="T91" s="29"/>
      <c r="U91" s="29"/>
      <c r="V91" s="14"/>
      <c r="W91" s="14"/>
      <c r="X91" s="14"/>
      <c r="Y91" s="14"/>
      <c r="Z91" s="14"/>
      <c r="AA91" s="14"/>
      <c r="AB91" s="14"/>
      <c r="AC91" s="14"/>
      <c r="AD91" s="14"/>
      <c r="AE91" s="14"/>
      <c r="AF91" s="14"/>
      <c r="AG91" s="14"/>
      <c r="AH91" s="14"/>
      <c r="AI91" s="14"/>
      <c r="AJ91" s="14"/>
      <c r="AK91" s="14"/>
      <c r="AL91" s="14"/>
      <c r="AM91" s="14"/>
      <c r="AN91" s="14"/>
      <c r="AO91" s="14"/>
      <c r="AP91" s="14"/>
      <c r="AQ91" s="15"/>
    </row>
    <row r="92" spans="1:43" ht="13.35" customHeight="1" x14ac:dyDescent="0.15">
      <c r="A92" s="16" t="s">
        <v>84</v>
      </c>
      <c r="B92" s="30">
        <v>2473.2678150000002</v>
      </c>
      <c r="C92" s="19">
        <v>3321.95568</v>
      </c>
      <c r="D92" s="19">
        <v>2936.0623260000002</v>
      </c>
      <c r="E92" s="19">
        <v>3030.6387800000002</v>
      </c>
      <c r="F92" s="31">
        <v>3030.6387800000002</v>
      </c>
      <c r="G92" s="30">
        <v>3169.0875510000001</v>
      </c>
      <c r="H92" s="19">
        <v>3564.1470599999998</v>
      </c>
      <c r="I92" s="19">
        <v>3473.5029509999999</v>
      </c>
      <c r="J92" s="19">
        <v>3612.0452730000002</v>
      </c>
      <c r="K92" s="31">
        <v>3612.0452730000002</v>
      </c>
      <c r="L92" s="30">
        <v>3727.5886540000001</v>
      </c>
      <c r="M92" s="19">
        <v>3750.4943290000001</v>
      </c>
      <c r="N92" s="19">
        <v>3826.8976640000001</v>
      </c>
      <c r="O92" s="19">
        <v>4990.9273480000002</v>
      </c>
      <c r="P92" s="31">
        <v>4990.9273480000002</v>
      </c>
      <c r="Q92" s="19">
        <v>6574.9185790000001</v>
      </c>
      <c r="R92" s="19">
        <v>6960.7368159999996</v>
      </c>
      <c r="S92" s="19">
        <v>7254.8463471044979</v>
      </c>
      <c r="T92" s="17">
        <v>11634.4</v>
      </c>
      <c r="U92" s="31">
        <v>11634.4</v>
      </c>
      <c r="V92" s="17">
        <v>15154.8</v>
      </c>
      <c r="W92" s="19">
        <v>24510.330087046998</v>
      </c>
      <c r="X92" s="19">
        <v>24840.913226415105</v>
      </c>
      <c r="Y92" s="17">
        <v>57080.508000000002</v>
      </c>
      <c r="Z92" s="31">
        <f>+Y92</f>
        <v>57080.508000000002</v>
      </c>
      <c r="AA92" s="17">
        <v>58208.960006455789</v>
      </c>
      <c r="AB92" s="19">
        <v>62780.093456000002</v>
      </c>
      <c r="AC92" s="19">
        <v>61035.741459999997</v>
      </c>
      <c r="AD92" s="17">
        <v>57284.1</v>
      </c>
      <c r="AE92" s="31">
        <f>+AD92</f>
        <v>57284.1</v>
      </c>
      <c r="AF92" s="17">
        <v>56439</v>
      </c>
      <c r="AG92" s="19">
        <v>58664.4</v>
      </c>
      <c r="AH92" s="19">
        <v>57648.7</v>
      </c>
      <c r="AI92" s="17">
        <v>53134.33</v>
      </c>
      <c r="AJ92" s="31">
        <f>+AI92</f>
        <v>53134.33</v>
      </c>
      <c r="AK92" s="19">
        <v>54538.449250833095</v>
      </c>
      <c r="AL92" s="19">
        <v>53443.454961084681</v>
      </c>
      <c r="AM92" s="19">
        <v>45621.305287807307</v>
      </c>
      <c r="AN92" s="17">
        <v>48003.745540738018</v>
      </c>
      <c r="AO92" s="31">
        <f>AN92</f>
        <v>48003.745540738018</v>
      </c>
      <c r="AP92" s="19">
        <v>43797.192329948775</v>
      </c>
      <c r="AQ92" s="15"/>
    </row>
    <row r="93" spans="1:43" ht="13.35" customHeight="1" x14ac:dyDescent="0.15">
      <c r="A93" s="16" t="s">
        <v>85</v>
      </c>
      <c r="B93" s="30">
        <v>396.34188999999998</v>
      </c>
      <c r="C93" s="19">
        <v>432.89880599999998</v>
      </c>
      <c r="D93" s="19">
        <v>1933.9320540000001</v>
      </c>
      <c r="E93" s="19">
        <v>2322.578673</v>
      </c>
      <c r="F93" s="31">
        <v>2322.578673</v>
      </c>
      <c r="G93" s="30">
        <v>2473.2678150000002</v>
      </c>
      <c r="H93" s="19">
        <v>3321.95568</v>
      </c>
      <c r="I93" s="19">
        <v>2936.0623260000002</v>
      </c>
      <c r="J93" s="19">
        <v>3030.6387800000002</v>
      </c>
      <c r="K93" s="31">
        <v>3030.6387800000002</v>
      </c>
      <c r="L93" s="30">
        <v>3169.0875510000001</v>
      </c>
      <c r="M93" s="19">
        <v>3564.1470599999998</v>
      </c>
      <c r="N93" s="19">
        <v>3473.5029509999999</v>
      </c>
      <c r="O93" s="19">
        <v>3612.0452730000002</v>
      </c>
      <c r="P93" s="31">
        <v>3612.0452730000002</v>
      </c>
      <c r="Q93" s="19">
        <v>3727.5886540000001</v>
      </c>
      <c r="R93" s="19">
        <v>3750.4943290000001</v>
      </c>
      <c r="S93" s="19">
        <v>3826.8976640000001</v>
      </c>
      <c r="T93" s="17">
        <f>O92</f>
        <v>4990.9273480000002</v>
      </c>
      <c r="U93" s="31">
        <v>4990.9273480000002</v>
      </c>
      <c r="V93" s="17">
        <f>Q92</f>
        <v>6574.9185790000001</v>
      </c>
      <c r="W93" s="17">
        <f>R92</f>
        <v>6960.7368159999996</v>
      </c>
      <c r="X93" s="17">
        <f>S92</f>
        <v>7254.8463471044979</v>
      </c>
      <c r="Y93" s="17">
        <f>T92</f>
        <v>11634.4</v>
      </c>
      <c r="Z93" s="31">
        <f>+Y93</f>
        <v>11634.4</v>
      </c>
      <c r="AA93" s="17">
        <f>V92</f>
        <v>15154.8</v>
      </c>
      <c r="AB93" s="17">
        <f>W92</f>
        <v>24510.330087046998</v>
      </c>
      <c r="AC93" s="17">
        <f>X92</f>
        <v>24840.913226415105</v>
      </c>
      <c r="AD93" s="17">
        <f>Y92</f>
        <v>57080.508000000002</v>
      </c>
      <c r="AE93" s="31">
        <f>+AD93</f>
        <v>57080.508000000002</v>
      </c>
      <c r="AF93" s="17">
        <f>AA92</f>
        <v>58208.960006455789</v>
      </c>
      <c r="AG93" s="17">
        <f>AB92</f>
        <v>62780.093456000002</v>
      </c>
      <c r="AH93" s="17">
        <f>AC92</f>
        <v>61035.741459999997</v>
      </c>
      <c r="AI93" s="17">
        <f>AD92</f>
        <v>57284.1</v>
      </c>
      <c r="AJ93" s="31">
        <f>+AI93</f>
        <v>57284.1</v>
      </c>
      <c r="AK93" s="17">
        <f>AF92</f>
        <v>56439</v>
      </c>
      <c r="AL93" s="17">
        <f>AG92</f>
        <v>58664.4</v>
      </c>
      <c r="AM93" s="17">
        <f>AH92</f>
        <v>57648.7</v>
      </c>
      <c r="AN93" s="17">
        <f>AI92</f>
        <v>53134.33</v>
      </c>
      <c r="AO93" s="31">
        <f>+AN93</f>
        <v>53134.33</v>
      </c>
      <c r="AP93" s="17">
        <f>AK92</f>
        <v>54538.449250833095</v>
      </c>
      <c r="AQ93" s="15"/>
    </row>
    <row r="94" spans="1:43" ht="13.35" customHeight="1" x14ac:dyDescent="0.15">
      <c r="A94" s="21" t="s">
        <v>86</v>
      </c>
      <c r="B94" s="42">
        <v>1434.8048525000002</v>
      </c>
      <c r="C94" s="42">
        <v>1877.4272430000001</v>
      </c>
      <c r="D94" s="42">
        <v>2434.99719</v>
      </c>
      <c r="E94" s="42">
        <v>2676.6087265000001</v>
      </c>
      <c r="F94" s="23">
        <v>2676.6087265000001</v>
      </c>
      <c r="G94" s="42">
        <v>2821.1776829999999</v>
      </c>
      <c r="H94" s="42">
        <v>3443.0513700000001</v>
      </c>
      <c r="I94" s="42">
        <v>3204.7826384999998</v>
      </c>
      <c r="J94" s="42">
        <v>3321.3420265000004</v>
      </c>
      <c r="K94" s="23">
        <v>3321.3420265000004</v>
      </c>
      <c r="L94" s="42">
        <f>+(L92+L93)/2</f>
        <v>3448.3381024999999</v>
      </c>
      <c r="M94" s="42">
        <f>+(M92+M93)/2</f>
        <v>3657.3206945000002</v>
      </c>
      <c r="N94" s="42">
        <f>+(N92+N93)/2</f>
        <v>3650.2003075000002</v>
      </c>
      <c r="O94" s="42">
        <f>+(O92+O93)/2</f>
        <v>4301.4863105000004</v>
      </c>
      <c r="P94" s="23">
        <v>4301.4863105000004</v>
      </c>
      <c r="Q94" s="42">
        <f>+(Q92+Q93)/2</f>
        <v>5151.2536165000001</v>
      </c>
      <c r="R94" s="42">
        <f>+(R92+R93)/2</f>
        <v>5355.6155724999999</v>
      </c>
      <c r="S94" s="42">
        <f>+(S92+S93)/2</f>
        <v>5540.872005552249</v>
      </c>
      <c r="T94" s="42">
        <f>+(T92+T93)/2</f>
        <v>8312.6636739999994</v>
      </c>
      <c r="U94" s="23">
        <v>8312.6636739999994</v>
      </c>
      <c r="V94" s="42">
        <f t="shared" ref="V94:AG94" si="133">+(V92+V93)/2</f>
        <v>10864.8592895</v>
      </c>
      <c r="W94" s="42">
        <f t="shared" si="133"/>
        <v>15735.533451523499</v>
      </c>
      <c r="X94" s="42">
        <f t="shared" si="133"/>
        <v>16047.8797867598</v>
      </c>
      <c r="Y94" s="42">
        <f t="shared" si="133"/>
        <v>34357.453999999998</v>
      </c>
      <c r="Z94" s="24">
        <f t="shared" si="133"/>
        <v>34357.453999999998</v>
      </c>
      <c r="AA94" s="42">
        <f t="shared" si="133"/>
        <v>36681.880003227896</v>
      </c>
      <c r="AB94" s="42">
        <f t="shared" si="133"/>
        <v>43645.2117715235</v>
      </c>
      <c r="AC94" s="42">
        <f>+(AC92+AC93)/2</f>
        <v>42938.327343207551</v>
      </c>
      <c r="AD94" s="42">
        <f t="shared" si="133"/>
        <v>57182.304000000004</v>
      </c>
      <c r="AE94" s="24">
        <f t="shared" si="133"/>
        <v>57182.304000000004</v>
      </c>
      <c r="AF94" s="42">
        <f t="shared" si="133"/>
        <v>57323.980003227894</v>
      </c>
      <c r="AG94" s="42">
        <f t="shared" si="133"/>
        <v>60722.246727999998</v>
      </c>
      <c r="AH94" s="42">
        <f>+(AH92+AH93)/2</f>
        <v>59342.220730000001</v>
      </c>
      <c r="AI94" s="42">
        <f t="shared" ref="AI94:AL94" si="134">+(AI92+AI93)/2</f>
        <v>55209.214999999997</v>
      </c>
      <c r="AJ94" s="24">
        <f t="shared" si="134"/>
        <v>55209.214999999997</v>
      </c>
      <c r="AK94" s="42">
        <f t="shared" si="134"/>
        <v>55488.724625416551</v>
      </c>
      <c r="AL94" s="42">
        <f t="shared" si="134"/>
        <v>56053.927480542341</v>
      </c>
      <c r="AM94" s="42">
        <f>+(AM92+AM93)/2</f>
        <v>51635.002643903652</v>
      </c>
      <c r="AN94" s="42">
        <f t="shared" ref="AN94:AP94" si="135">+(AN92+AN93)/2</f>
        <v>50569.03777036901</v>
      </c>
      <c r="AO94" s="24">
        <f t="shared" si="135"/>
        <v>50569.03777036901</v>
      </c>
      <c r="AP94" s="42">
        <f t="shared" si="135"/>
        <v>49167.820790390935</v>
      </c>
    </row>
    <row r="95" spans="1:43" ht="13.35" customHeight="1" x14ac:dyDescent="0.15">
      <c r="A95" s="71" t="s">
        <v>87</v>
      </c>
      <c r="B95" s="14"/>
      <c r="C95" s="14"/>
      <c r="D95" s="14"/>
      <c r="E95" s="14"/>
      <c r="F95" s="14"/>
      <c r="G95" s="14"/>
      <c r="H95" s="14"/>
      <c r="I95" s="14"/>
      <c r="J95" s="14"/>
      <c r="K95" s="14"/>
      <c r="L95" s="14"/>
      <c r="M95" s="14"/>
      <c r="N95" s="14"/>
      <c r="O95" s="14"/>
      <c r="P95" s="14"/>
      <c r="Q95" s="14"/>
      <c r="R95" s="14"/>
      <c r="S95" s="14"/>
      <c r="T95" s="29"/>
      <c r="U95" s="29"/>
      <c r="V95" s="14"/>
      <c r="W95" s="14"/>
      <c r="X95" s="14"/>
      <c r="Y95" s="14"/>
      <c r="Z95" s="14"/>
      <c r="AA95" s="14"/>
      <c r="AB95" s="14"/>
      <c r="AC95" s="14"/>
      <c r="AD95" s="14"/>
      <c r="AE95" s="14"/>
      <c r="AF95" s="14"/>
      <c r="AG95" s="14"/>
      <c r="AH95" s="14"/>
      <c r="AI95" s="14"/>
      <c r="AJ95" s="14"/>
      <c r="AK95" s="14"/>
      <c r="AL95" s="14"/>
      <c r="AM95" s="14"/>
      <c r="AN95" s="14"/>
      <c r="AO95" s="14"/>
      <c r="AP95" s="14"/>
    </row>
    <row r="96" spans="1:43" ht="13.35" customHeight="1" x14ac:dyDescent="0.15">
      <c r="A96" s="16" t="s">
        <v>88</v>
      </c>
      <c r="B96" s="30">
        <v>900.48862399999996</v>
      </c>
      <c r="C96" s="19">
        <v>1340.6582780000001</v>
      </c>
      <c r="D96" s="19">
        <v>1375.95714</v>
      </c>
      <c r="E96" s="19">
        <v>1494.552422</v>
      </c>
      <c r="F96" s="31">
        <v>1494.552422</v>
      </c>
      <c r="G96" s="30">
        <v>1520.2168770000001</v>
      </c>
      <c r="H96" s="19">
        <v>1572.6866709999999</v>
      </c>
      <c r="I96" s="19">
        <v>1583.788965</v>
      </c>
      <c r="J96" s="19">
        <v>1664.1892130000001</v>
      </c>
      <c r="K96" s="31">
        <v>1664.1892130000001</v>
      </c>
      <c r="L96" s="30">
        <v>1785.03108</v>
      </c>
      <c r="M96" s="19">
        <v>1824.919402</v>
      </c>
      <c r="N96" s="19">
        <v>1957.176156</v>
      </c>
      <c r="O96" s="19">
        <v>1998.624401</v>
      </c>
      <c r="P96" s="31">
        <v>1998.624401</v>
      </c>
      <c r="Q96" s="19">
        <v>3628.9247580000001</v>
      </c>
      <c r="R96" s="19">
        <v>4173.2857990000002</v>
      </c>
      <c r="S96" s="19">
        <v>4220.4941644334976</v>
      </c>
      <c r="T96" s="17">
        <f>7512.6</f>
        <v>7512.6</v>
      </c>
      <c r="U96" s="31">
        <v>7512.6</v>
      </c>
      <c r="V96" s="17">
        <v>9824.7000000000007</v>
      </c>
      <c r="W96" s="19">
        <v>19290.135594818588</v>
      </c>
      <c r="X96" s="19">
        <v>19627.6379442293</v>
      </c>
      <c r="Y96" s="17">
        <v>34053.338000000003</v>
      </c>
      <c r="Z96" s="31">
        <f>+Y96</f>
        <v>34053.338000000003</v>
      </c>
      <c r="AA96" s="17">
        <v>35482.335123801313</v>
      </c>
      <c r="AB96" s="19">
        <v>38875.520860999997</v>
      </c>
      <c r="AC96" s="19">
        <v>36557.603556000002</v>
      </c>
      <c r="AD96" s="17">
        <v>34431.699999999997</v>
      </c>
      <c r="AE96" s="31">
        <f>+AD96</f>
        <v>34431.699999999997</v>
      </c>
      <c r="AF96" s="17">
        <v>34243.300000000003</v>
      </c>
      <c r="AG96" s="19">
        <v>36429.800000000003</v>
      </c>
      <c r="AH96" s="19">
        <v>35812.6</v>
      </c>
      <c r="AI96" s="17">
        <v>33710.01</v>
      </c>
      <c r="AJ96" s="31">
        <f>+AI96</f>
        <v>33710.01</v>
      </c>
      <c r="AK96" s="19">
        <v>35388.830560450901</v>
      </c>
      <c r="AL96" s="80">
        <v>35144.949299149608</v>
      </c>
      <c r="AM96" s="19">
        <v>27769.783291547301</v>
      </c>
      <c r="AN96" s="17">
        <v>29024.567478680303</v>
      </c>
      <c r="AO96" s="31">
        <f>AN96</f>
        <v>29024.567478680303</v>
      </c>
      <c r="AP96" s="19">
        <v>26406.295699400507</v>
      </c>
    </row>
    <row r="97" spans="1:43" ht="13.35" customHeight="1" x14ac:dyDescent="0.15">
      <c r="A97" s="20" t="s">
        <v>89</v>
      </c>
      <c r="B97" s="19">
        <v>90.945458000000002</v>
      </c>
      <c r="C97" s="19">
        <v>98.636848999999998</v>
      </c>
      <c r="D97" s="19">
        <v>702.103701</v>
      </c>
      <c r="E97" s="19">
        <v>864.95693000000006</v>
      </c>
      <c r="F97" s="18">
        <v>864.95693000000006</v>
      </c>
      <c r="G97" s="19">
        <v>900.48862399999996</v>
      </c>
      <c r="H97" s="19">
        <v>1340.6582780000001</v>
      </c>
      <c r="I97" s="19">
        <v>1375.95714</v>
      </c>
      <c r="J97" s="19">
        <v>1494.552422</v>
      </c>
      <c r="K97" s="18">
        <v>1494.552422</v>
      </c>
      <c r="L97" s="19">
        <v>1520.2168770000001</v>
      </c>
      <c r="M97" s="19">
        <v>1572.6866709999999</v>
      </c>
      <c r="N97" s="19">
        <v>1583.788965</v>
      </c>
      <c r="O97" s="19">
        <v>1664.1892130000001</v>
      </c>
      <c r="P97" s="18">
        <v>1664.1892130000001</v>
      </c>
      <c r="Q97" s="19">
        <v>1785.03108</v>
      </c>
      <c r="R97" s="19">
        <v>1824.919402</v>
      </c>
      <c r="S97" s="19">
        <v>1957.176156</v>
      </c>
      <c r="T97" s="17">
        <f>O96</f>
        <v>1998.624401</v>
      </c>
      <c r="U97" s="18">
        <v>1998.624401</v>
      </c>
      <c r="V97" s="17">
        <f>+Q96</f>
        <v>3628.9247580000001</v>
      </c>
      <c r="W97" s="17">
        <f>+R96</f>
        <v>4173.2857990000002</v>
      </c>
      <c r="X97" s="17">
        <f>+S96</f>
        <v>4220.4941644334976</v>
      </c>
      <c r="Y97" s="17">
        <f>+T96</f>
        <v>7512.6</v>
      </c>
      <c r="Z97" s="18">
        <f>+Y97</f>
        <v>7512.6</v>
      </c>
      <c r="AA97" s="17">
        <f>+V96</f>
        <v>9824.7000000000007</v>
      </c>
      <c r="AB97" s="17">
        <f>+W96</f>
        <v>19290.135594818588</v>
      </c>
      <c r="AC97" s="17">
        <f>+X96</f>
        <v>19627.6379442293</v>
      </c>
      <c r="AD97" s="17">
        <f>+Y96</f>
        <v>34053.338000000003</v>
      </c>
      <c r="AE97" s="18">
        <f>+AD97</f>
        <v>34053.338000000003</v>
      </c>
      <c r="AF97" s="17">
        <f>+AA96</f>
        <v>35482.335123801313</v>
      </c>
      <c r="AG97" s="17">
        <f>+AB96</f>
        <v>38875.520860999997</v>
      </c>
      <c r="AH97" s="17">
        <f>+AC96</f>
        <v>36557.603556000002</v>
      </c>
      <c r="AI97" s="17">
        <f>+AD96</f>
        <v>34431.699999999997</v>
      </c>
      <c r="AJ97" s="18">
        <f>+AI97</f>
        <v>34431.699999999997</v>
      </c>
      <c r="AK97" s="17">
        <f>+AF96</f>
        <v>34243.300000000003</v>
      </c>
      <c r="AL97" s="17">
        <f>+AG96</f>
        <v>36429.800000000003</v>
      </c>
      <c r="AM97" s="17">
        <f>+AH96</f>
        <v>35812.6</v>
      </c>
      <c r="AN97" s="17">
        <f>+AI96</f>
        <v>33710.01</v>
      </c>
      <c r="AO97" s="18">
        <f>+AN97</f>
        <v>33710.01</v>
      </c>
      <c r="AP97" s="17">
        <f>+AK96</f>
        <v>35388.830560450901</v>
      </c>
    </row>
    <row r="98" spans="1:43" ht="13.35" customHeight="1" x14ac:dyDescent="0.15">
      <c r="A98" s="21" t="s">
        <v>90</v>
      </c>
      <c r="B98" s="42">
        <v>495.71704099999999</v>
      </c>
      <c r="C98" s="42">
        <v>719.64756350000005</v>
      </c>
      <c r="D98" s="42">
        <v>1039.0304205</v>
      </c>
      <c r="E98" s="42">
        <v>1179.754676</v>
      </c>
      <c r="F98" s="23">
        <v>1179.754676</v>
      </c>
      <c r="G98" s="42">
        <v>1210.3527505</v>
      </c>
      <c r="H98" s="42">
        <v>1456.6724745000001</v>
      </c>
      <c r="I98" s="42">
        <v>1479.8730525000001</v>
      </c>
      <c r="J98" s="42">
        <v>1579.3708175000002</v>
      </c>
      <c r="K98" s="23">
        <v>1579.3708175000002</v>
      </c>
      <c r="L98" s="42">
        <v>1652.6239785</v>
      </c>
      <c r="M98" s="42">
        <v>1698.8030365</v>
      </c>
      <c r="N98" s="42">
        <v>1770.4825605000001</v>
      </c>
      <c r="O98" s="42">
        <v>1831.4068070000001</v>
      </c>
      <c r="P98" s="23">
        <v>1831.4068070000001</v>
      </c>
      <c r="Q98" s="42">
        <v>2706.9779189999999</v>
      </c>
      <c r="R98" s="42">
        <v>2999.1026005000003</v>
      </c>
      <c r="S98" s="42">
        <v>3088.8351602167486</v>
      </c>
      <c r="T98" s="22">
        <f>+(T96+T97)/2</f>
        <v>4755.6122004999997</v>
      </c>
      <c r="U98" s="23">
        <v>4755.6122004999997</v>
      </c>
      <c r="V98" s="42">
        <f t="shared" ref="V98:AP98" si="136">+(V96+V97)/2</f>
        <v>6726.8123790000009</v>
      </c>
      <c r="W98" s="42">
        <f t="shared" si="136"/>
        <v>11731.710696909295</v>
      </c>
      <c r="X98" s="42">
        <f t="shared" si="136"/>
        <v>11924.066054331399</v>
      </c>
      <c r="Y98" s="42">
        <f t="shared" si="136"/>
        <v>20782.969000000001</v>
      </c>
      <c r="Z98" s="23">
        <f t="shared" si="136"/>
        <v>20782.969000000001</v>
      </c>
      <c r="AA98" s="42">
        <f t="shared" si="136"/>
        <v>22653.517561900655</v>
      </c>
      <c r="AB98" s="42">
        <f t="shared" si="136"/>
        <v>29082.828227909293</v>
      </c>
      <c r="AC98" s="42">
        <f t="shared" si="136"/>
        <v>28092.620750114649</v>
      </c>
      <c r="AD98" s="42">
        <f t="shared" si="136"/>
        <v>34242.519</v>
      </c>
      <c r="AE98" s="23">
        <f t="shared" si="136"/>
        <v>34242.519</v>
      </c>
      <c r="AF98" s="42">
        <f t="shared" si="136"/>
        <v>34862.817561900658</v>
      </c>
      <c r="AG98" s="42">
        <f t="shared" si="136"/>
        <v>37652.6604305</v>
      </c>
      <c r="AH98" s="42">
        <f t="shared" si="136"/>
        <v>36185.101777999997</v>
      </c>
      <c r="AI98" s="42">
        <f t="shared" si="136"/>
        <v>34070.854999999996</v>
      </c>
      <c r="AJ98" s="23">
        <f t="shared" si="136"/>
        <v>34070.854999999996</v>
      </c>
      <c r="AK98" s="42">
        <f t="shared" si="136"/>
        <v>34816.065280225448</v>
      </c>
      <c r="AL98" s="42">
        <f t="shared" si="136"/>
        <v>35787.374649574806</v>
      </c>
      <c r="AM98" s="42">
        <f t="shared" si="136"/>
        <v>31791.191645773652</v>
      </c>
      <c r="AN98" s="42">
        <f t="shared" si="136"/>
        <v>31367.288739340154</v>
      </c>
      <c r="AO98" s="23">
        <f t="shared" si="136"/>
        <v>31367.288739340154</v>
      </c>
      <c r="AP98" s="42">
        <f t="shared" si="136"/>
        <v>30897.563129925704</v>
      </c>
    </row>
    <row r="99" spans="1:43" ht="13.35" customHeight="1" x14ac:dyDescent="0.15">
      <c r="A99" s="10" t="s">
        <v>91</v>
      </c>
      <c r="B99" s="14"/>
      <c r="C99" s="14"/>
      <c r="D99" s="14"/>
      <c r="E99" s="14"/>
      <c r="F99" s="14"/>
      <c r="G99" s="14"/>
      <c r="H99" s="14"/>
      <c r="I99" s="14"/>
      <c r="J99" s="14"/>
      <c r="K99" s="14"/>
      <c r="L99" s="14"/>
      <c r="M99" s="14"/>
      <c r="N99" s="14"/>
      <c r="O99" s="14"/>
      <c r="P99" s="14"/>
      <c r="Q99" s="14"/>
      <c r="R99" s="14"/>
      <c r="S99" s="14"/>
      <c r="T99" s="29"/>
      <c r="U99" s="29"/>
      <c r="V99" s="14"/>
      <c r="W99" s="14"/>
      <c r="X99" s="14"/>
      <c r="Y99" s="14"/>
      <c r="Z99" s="14"/>
      <c r="AA99" s="14"/>
      <c r="AB99" s="14"/>
      <c r="AC99" s="14"/>
      <c r="AD99" s="14"/>
      <c r="AE99" s="14"/>
      <c r="AF99" s="14"/>
      <c r="AG99" s="14"/>
      <c r="AH99" s="14"/>
      <c r="AI99" s="14"/>
      <c r="AJ99" s="14"/>
      <c r="AK99" s="14"/>
      <c r="AL99" s="14"/>
      <c r="AM99" s="14"/>
      <c r="AN99" s="14"/>
      <c r="AO99" s="14"/>
      <c r="AP99" s="14"/>
    </row>
    <row r="100" spans="1:43" ht="13.35" customHeight="1" x14ac:dyDescent="0.15">
      <c r="A100" s="16" t="s">
        <v>92</v>
      </c>
      <c r="B100" s="17"/>
      <c r="C100" s="17"/>
      <c r="D100" s="17"/>
      <c r="E100" s="17"/>
      <c r="F100" s="18">
        <v>134.41680099999999</v>
      </c>
      <c r="G100" s="17"/>
      <c r="H100" s="17"/>
      <c r="I100" s="17"/>
      <c r="J100" s="17"/>
      <c r="K100" s="18">
        <v>179.53831400000001</v>
      </c>
      <c r="L100" s="17"/>
      <c r="M100" s="17"/>
      <c r="N100" s="17"/>
      <c r="O100" s="17"/>
      <c r="P100" s="18">
        <v>274.46919800000001</v>
      </c>
      <c r="Q100" s="17"/>
      <c r="R100" s="17"/>
      <c r="S100" s="17"/>
      <c r="T100" s="17"/>
      <c r="U100" s="18">
        <v>446.02286099999998</v>
      </c>
      <c r="V100" s="17"/>
      <c r="W100" s="17"/>
      <c r="X100" s="17"/>
      <c r="Y100" s="17"/>
      <c r="Z100" s="18">
        <v>908</v>
      </c>
      <c r="AA100" s="17"/>
      <c r="AB100" s="17"/>
      <c r="AC100" s="17"/>
      <c r="AD100" s="17"/>
      <c r="AE100" s="18">
        <v>-4943</v>
      </c>
      <c r="AF100" s="17"/>
      <c r="AG100" s="17"/>
      <c r="AH100" s="17"/>
      <c r="AI100" s="17"/>
      <c r="AJ100" s="18">
        <v>42.312629999999999</v>
      </c>
      <c r="AK100" s="17"/>
      <c r="AL100" s="17"/>
      <c r="AM100" s="17"/>
      <c r="AN100" s="17"/>
      <c r="AO100" s="18">
        <v>-5873.976095</v>
      </c>
      <c r="AP100" s="17"/>
      <c r="AQ100" s="15"/>
    </row>
    <row r="101" spans="1:43" ht="13.35" customHeight="1" x14ac:dyDescent="0.15">
      <c r="A101" s="20" t="s">
        <v>93</v>
      </c>
      <c r="B101" s="17"/>
      <c r="C101" s="17"/>
      <c r="D101" s="17"/>
      <c r="E101" s="17"/>
      <c r="F101" s="18">
        <v>1179.754676</v>
      </c>
      <c r="G101" s="17"/>
      <c r="H101" s="17"/>
      <c r="I101" s="17"/>
      <c r="J101" s="17"/>
      <c r="K101" s="18">
        <v>1579.3708175000002</v>
      </c>
      <c r="L101" s="17"/>
      <c r="M101" s="17"/>
      <c r="N101" s="17"/>
      <c r="O101" s="17"/>
      <c r="P101" s="18">
        <v>1831.4068070000001</v>
      </c>
      <c r="Q101" s="17"/>
      <c r="R101" s="17"/>
      <c r="S101" s="17"/>
      <c r="T101" s="17"/>
      <c r="U101" s="18">
        <f>+U98</f>
        <v>4755.6122004999997</v>
      </c>
      <c r="V101" s="17"/>
      <c r="W101" s="17"/>
      <c r="X101" s="17"/>
      <c r="Y101" s="17"/>
      <c r="Z101" s="18">
        <f>+Z98</f>
        <v>20782.969000000001</v>
      </c>
      <c r="AA101" s="17"/>
      <c r="AB101" s="17"/>
      <c r="AC101" s="17"/>
      <c r="AD101" s="17"/>
      <c r="AE101" s="18">
        <f>+AE98</f>
        <v>34242.519</v>
      </c>
      <c r="AF101" s="17"/>
      <c r="AG101" s="17"/>
      <c r="AH101" s="17"/>
      <c r="AI101" s="17"/>
      <c r="AJ101" s="18">
        <f>+AJ98</f>
        <v>34070.854999999996</v>
      </c>
      <c r="AK101" s="17"/>
      <c r="AL101" s="17"/>
      <c r="AM101" s="17"/>
      <c r="AN101" s="17"/>
      <c r="AO101" s="18">
        <f>+AO98</f>
        <v>31367.288739340154</v>
      </c>
      <c r="AP101" s="17"/>
      <c r="AQ101" s="15"/>
    </row>
    <row r="102" spans="1:43" ht="13.35" customHeight="1" x14ac:dyDescent="0.15">
      <c r="A102" s="21" t="s">
        <v>94</v>
      </c>
      <c r="B102" s="34"/>
      <c r="C102" s="34"/>
      <c r="D102" s="34"/>
      <c r="E102" s="34"/>
      <c r="F102" s="26">
        <v>0.11393623075582536</v>
      </c>
      <c r="G102" s="34"/>
      <c r="H102" s="34"/>
      <c r="I102" s="34"/>
      <c r="J102" s="34"/>
      <c r="K102" s="26">
        <v>0.11367711243657951</v>
      </c>
      <c r="L102" s="34"/>
      <c r="M102" s="34"/>
      <c r="N102" s="34"/>
      <c r="O102" s="34"/>
      <c r="P102" s="26">
        <v>0.14986795776390274</v>
      </c>
      <c r="Q102" s="34"/>
      <c r="R102" s="34"/>
      <c r="S102" s="34"/>
      <c r="T102" s="17"/>
      <c r="U102" s="26">
        <f>U100/U101</f>
        <v>9.3788736800932929E-2</v>
      </c>
      <c r="V102" s="34"/>
      <c r="W102" s="34"/>
      <c r="X102" s="34"/>
      <c r="Y102" s="17"/>
      <c r="Z102" s="26">
        <f>Z100/Z101</f>
        <v>4.3689619129971276E-2</v>
      </c>
      <c r="AA102" s="34"/>
      <c r="AB102" s="34"/>
      <c r="AC102" s="34"/>
      <c r="AD102" s="17"/>
      <c r="AE102" s="26">
        <f>AE100/AE101</f>
        <v>-0.14435269788417143</v>
      </c>
      <c r="AF102" s="34"/>
      <c r="AG102" s="34"/>
      <c r="AH102" s="34"/>
      <c r="AI102" s="17"/>
      <c r="AJ102" s="26">
        <f>AJ100/AJ101</f>
        <v>1.2419010324219925E-3</v>
      </c>
      <c r="AK102" s="34"/>
      <c r="AL102" s="34"/>
      <c r="AM102" s="34"/>
      <c r="AN102" s="17"/>
      <c r="AO102" s="26">
        <f>AO100/AO101</f>
        <v>-0.18726438691632885</v>
      </c>
      <c r="AP102" s="34"/>
    </row>
    <row r="103" spans="1:43" ht="13.35" customHeight="1" x14ac:dyDescent="0.15">
      <c r="A103" s="35" t="s">
        <v>95</v>
      </c>
      <c r="B103" s="14"/>
      <c r="C103" s="14"/>
      <c r="D103" s="14"/>
      <c r="E103" s="14"/>
      <c r="F103" s="14"/>
      <c r="G103" s="14"/>
      <c r="H103" s="14"/>
      <c r="I103" s="14"/>
      <c r="J103" s="14"/>
      <c r="K103" s="14"/>
      <c r="L103" s="14"/>
      <c r="M103" s="14"/>
      <c r="N103" s="14"/>
      <c r="O103" s="14"/>
      <c r="P103" s="14"/>
      <c r="Q103" s="14"/>
      <c r="R103" s="14"/>
      <c r="S103" s="14"/>
      <c r="T103" s="29"/>
      <c r="U103" s="29"/>
      <c r="V103" s="14"/>
      <c r="W103" s="14"/>
      <c r="X103" s="14"/>
      <c r="Y103" s="14"/>
      <c r="Z103" s="14"/>
      <c r="AA103" s="14"/>
      <c r="AB103" s="14"/>
      <c r="AC103" s="14"/>
      <c r="AD103" s="14"/>
      <c r="AE103" s="14"/>
      <c r="AF103" s="14"/>
      <c r="AG103" s="14"/>
      <c r="AH103" s="14"/>
      <c r="AI103" s="14"/>
      <c r="AJ103" s="14"/>
      <c r="AK103" s="14"/>
      <c r="AL103" s="14"/>
      <c r="AM103" s="14"/>
      <c r="AN103" s="14"/>
      <c r="AO103" s="14"/>
      <c r="AP103" s="14"/>
    </row>
    <row r="104" spans="1:43" ht="13.35" customHeight="1" x14ac:dyDescent="0.15">
      <c r="A104" s="16" t="s">
        <v>96</v>
      </c>
      <c r="B104" s="30">
        <v>900.48862399999996</v>
      </c>
      <c r="C104" s="19">
        <v>1340.6582780000001</v>
      </c>
      <c r="D104" s="19">
        <v>1375.95714</v>
      </c>
      <c r="E104" s="19">
        <v>1494.552422</v>
      </c>
      <c r="F104" s="31">
        <v>1494.552422</v>
      </c>
      <c r="G104" s="30">
        <v>1520.2168770000001</v>
      </c>
      <c r="H104" s="19">
        <v>1572.6866709999999</v>
      </c>
      <c r="I104" s="19">
        <v>1583.788965</v>
      </c>
      <c r="J104" s="19">
        <v>1664.1892130000001</v>
      </c>
      <c r="K104" s="31">
        <v>1664.1892130000001</v>
      </c>
      <c r="L104" s="30">
        <v>1785.03108</v>
      </c>
      <c r="M104" s="19">
        <v>1824.919402</v>
      </c>
      <c r="N104" s="19">
        <v>1957.176156</v>
      </c>
      <c r="O104" s="19">
        <v>1998.624401</v>
      </c>
      <c r="P104" s="31">
        <v>1998.624401</v>
      </c>
      <c r="Q104" s="19">
        <v>3628.9247580000001</v>
      </c>
      <c r="R104" s="19">
        <v>4173.2857990000002</v>
      </c>
      <c r="S104" s="19">
        <v>4220.4941644334976</v>
      </c>
      <c r="T104" s="17">
        <f t="shared" ref="T104:Y104" si="137">T96</f>
        <v>7512.6</v>
      </c>
      <c r="U104" s="31">
        <f t="shared" si="137"/>
        <v>7512.6</v>
      </c>
      <c r="V104" s="17">
        <f t="shared" si="137"/>
        <v>9824.7000000000007</v>
      </c>
      <c r="W104" s="17">
        <f t="shared" si="137"/>
        <v>19290.135594818588</v>
      </c>
      <c r="X104" s="17">
        <f t="shared" si="137"/>
        <v>19627.6379442293</v>
      </c>
      <c r="Y104" s="17">
        <f t="shared" si="137"/>
        <v>34053.338000000003</v>
      </c>
      <c r="Z104" s="31">
        <f>+Y104</f>
        <v>34053.338000000003</v>
      </c>
      <c r="AA104" s="17">
        <f t="shared" ref="AA104:AD104" si="138">AA96</f>
        <v>35482.335123801313</v>
      </c>
      <c r="AB104" s="17">
        <f t="shared" si="138"/>
        <v>38875.520860999997</v>
      </c>
      <c r="AC104" s="17">
        <f>AC96</f>
        <v>36557.603556000002</v>
      </c>
      <c r="AD104" s="17">
        <f t="shared" si="138"/>
        <v>34431.699999999997</v>
      </c>
      <c r="AE104" s="31">
        <f>+AD104</f>
        <v>34431.699999999997</v>
      </c>
      <c r="AF104" s="17">
        <f t="shared" ref="AF104:AG104" si="139">AF96</f>
        <v>34243.300000000003</v>
      </c>
      <c r="AG104" s="17">
        <f t="shared" si="139"/>
        <v>36429.800000000003</v>
      </c>
      <c r="AH104" s="17">
        <f>AH96</f>
        <v>35812.6</v>
      </c>
      <c r="AI104" s="17">
        <f t="shared" ref="AI104" si="140">AI96</f>
        <v>33710.01</v>
      </c>
      <c r="AJ104" s="31">
        <f>+AI104</f>
        <v>33710.01</v>
      </c>
      <c r="AK104" s="17">
        <f t="shared" ref="AK104:AL104" si="141">AK96</f>
        <v>35388.830560450901</v>
      </c>
      <c r="AL104" s="17">
        <f t="shared" si="141"/>
        <v>35144.949299149608</v>
      </c>
      <c r="AM104" s="17">
        <f>AM96</f>
        <v>27769.783291547301</v>
      </c>
      <c r="AN104" s="17">
        <f t="shared" ref="AN104" si="142">AN96</f>
        <v>29024.567478680303</v>
      </c>
      <c r="AO104" s="31">
        <f>+AN104</f>
        <v>29024.567478680303</v>
      </c>
      <c r="AP104" s="17">
        <f t="shared" ref="AP104" si="143">AP96</f>
        <v>26406.295699400507</v>
      </c>
    </row>
    <row r="105" spans="1:43" ht="13.35" customHeight="1" x14ac:dyDescent="0.15">
      <c r="A105" s="20" t="s">
        <v>97</v>
      </c>
      <c r="B105" s="19">
        <v>2473.2678150000002</v>
      </c>
      <c r="C105" s="19">
        <v>3321.95568</v>
      </c>
      <c r="D105" s="19">
        <v>2936.0623260000002</v>
      </c>
      <c r="E105" s="19">
        <v>3030.6387800000002</v>
      </c>
      <c r="F105" s="18">
        <v>3030.6387800000002</v>
      </c>
      <c r="G105" s="19">
        <v>3169.0875510000001</v>
      </c>
      <c r="H105" s="19">
        <v>3564.1470599999998</v>
      </c>
      <c r="I105" s="19">
        <v>3473.5029509999999</v>
      </c>
      <c r="J105" s="19">
        <v>3612.0452730000002</v>
      </c>
      <c r="K105" s="18">
        <v>3612.0452730000002</v>
      </c>
      <c r="L105" s="19">
        <v>3727.5886540000001</v>
      </c>
      <c r="M105" s="19">
        <v>3750.4943290000001</v>
      </c>
      <c r="N105" s="19">
        <v>3826.8976640000001</v>
      </c>
      <c r="O105" s="19">
        <v>4990.9273480000002</v>
      </c>
      <c r="P105" s="18">
        <v>4990.9273480000002</v>
      </c>
      <c r="Q105" s="19">
        <v>6574.9185790000001</v>
      </c>
      <c r="R105" s="19">
        <v>6960.7368159999996</v>
      </c>
      <c r="S105" s="19">
        <v>7254.8463471044979</v>
      </c>
      <c r="T105" s="17">
        <f t="shared" ref="T105:Y105" si="144">T92</f>
        <v>11634.4</v>
      </c>
      <c r="U105" s="18">
        <f t="shared" si="144"/>
        <v>11634.4</v>
      </c>
      <c r="V105" s="17">
        <f t="shared" si="144"/>
        <v>15154.8</v>
      </c>
      <c r="W105" s="17">
        <f t="shared" si="144"/>
        <v>24510.330087046998</v>
      </c>
      <c r="X105" s="17">
        <f t="shared" si="144"/>
        <v>24840.913226415105</v>
      </c>
      <c r="Y105" s="17">
        <f t="shared" si="144"/>
        <v>57080.508000000002</v>
      </c>
      <c r="Z105" s="18">
        <f>+Y105</f>
        <v>57080.508000000002</v>
      </c>
      <c r="AA105" s="17">
        <f t="shared" ref="AA105:AD105" si="145">AA92</f>
        <v>58208.960006455789</v>
      </c>
      <c r="AB105" s="17">
        <f t="shared" si="145"/>
        <v>62780.093456000002</v>
      </c>
      <c r="AC105" s="17">
        <f>AC92</f>
        <v>61035.741459999997</v>
      </c>
      <c r="AD105" s="17">
        <f t="shared" si="145"/>
        <v>57284.1</v>
      </c>
      <c r="AE105" s="18">
        <f>+AD105</f>
        <v>57284.1</v>
      </c>
      <c r="AF105" s="17">
        <f t="shared" ref="AF105:AG105" si="146">AF92</f>
        <v>56439</v>
      </c>
      <c r="AG105" s="17">
        <f t="shared" si="146"/>
        <v>58664.4</v>
      </c>
      <c r="AH105" s="17">
        <f>AH92</f>
        <v>57648.7</v>
      </c>
      <c r="AI105" s="17">
        <f t="shared" ref="AI105" si="147">AI92</f>
        <v>53134.33</v>
      </c>
      <c r="AJ105" s="18">
        <f>+AI105</f>
        <v>53134.33</v>
      </c>
      <c r="AK105" s="17">
        <f t="shared" ref="AK105:AL105" si="148">AK92</f>
        <v>54538.449250833095</v>
      </c>
      <c r="AL105" s="17">
        <f t="shared" si="148"/>
        <v>53443.454961084681</v>
      </c>
      <c r="AM105" s="17">
        <f>AM92</f>
        <v>45621.305287807307</v>
      </c>
      <c r="AN105" s="17">
        <f t="shared" ref="AN105" si="149">AN92</f>
        <v>48003.745540738018</v>
      </c>
      <c r="AO105" s="18">
        <f>+AN105</f>
        <v>48003.745540738018</v>
      </c>
      <c r="AP105" s="17">
        <f t="shared" ref="AP105" si="150">AP92</f>
        <v>43797.192329948775</v>
      </c>
    </row>
    <row r="106" spans="1:43" ht="13.35" customHeight="1" x14ac:dyDescent="0.15">
      <c r="A106" s="21" t="s">
        <v>98</v>
      </c>
      <c r="B106" s="34">
        <v>0.36408860315840885</v>
      </c>
      <c r="C106" s="34">
        <v>0.40357500434804117</v>
      </c>
      <c r="D106" s="34">
        <v>0.46864030365273651</v>
      </c>
      <c r="E106" s="34">
        <v>0.49314765978148006</v>
      </c>
      <c r="F106" s="26">
        <v>0.49314765978148006</v>
      </c>
      <c r="G106" s="34">
        <v>0.4797017603758843</v>
      </c>
      <c r="H106" s="34">
        <v>0.44125190249585267</v>
      </c>
      <c r="I106" s="34">
        <v>0.45596304000376248</v>
      </c>
      <c r="J106" s="34">
        <v>0.46073320991843503</v>
      </c>
      <c r="K106" s="26">
        <v>0.46073320991843503</v>
      </c>
      <c r="L106" s="34">
        <v>0.47887018812671811</v>
      </c>
      <c r="M106" s="34">
        <v>0.48658103223597754</v>
      </c>
      <c r="N106" s="34">
        <v>0.51142631129422333</v>
      </c>
      <c r="O106" s="34">
        <v>0.40045151164159964</v>
      </c>
      <c r="P106" s="26">
        <v>0.40045151164159964</v>
      </c>
      <c r="Q106" s="34">
        <v>0.55193455468644514</v>
      </c>
      <c r="R106" s="34">
        <v>0.59954655797461776</v>
      </c>
      <c r="S106" s="34">
        <v>0.58174824972247008</v>
      </c>
      <c r="T106" s="25">
        <f t="shared" ref="T106:AC106" si="151">T104/T105</f>
        <v>0.64572302826101913</v>
      </c>
      <c r="U106" s="26">
        <f t="shared" si="151"/>
        <v>0.64572302826101913</v>
      </c>
      <c r="V106" s="25">
        <f t="shared" si="151"/>
        <v>0.64828965080370582</v>
      </c>
      <c r="W106" s="25">
        <f t="shared" si="151"/>
        <v>0.78702063686253121</v>
      </c>
      <c r="X106" s="25">
        <f t="shared" si="151"/>
        <v>0.79013350939762717</v>
      </c>
      <c r="Y106" s="25">
        <f>Y104/Y105</f>
        <v>0.59658435415466171</v>
      </c>
      <c r="Z106" s="26">
        <f t="shared" si="151"/>
        <v>0.59658435415466171</v>
      </c>
      <c r="AA106" s="25">
        <f t="shared" si="151"/>
        <v>0.6095682712741487</v>
      </c>
      <c r="AB106" s="25">
        <f t="shared" si="151"/>
        <v>0.61923324291076853</v>
      </c>
      <c r="AC106" s="25">
        <f t="shared" si="151"/>
        <v>0.59895403384192791</v>
      </c>
      <c r="AD106" s="25">
        <f>AD104/AD105</f>
        <v>0.60106905755698348</v>
      </c>
      <c r="AE106" s="26">
        <f t="shared" ref="AE106:AH106" si="152">AE104/AE105</f>
        <v>0.60106905755698348</v>
      </c>
      <c r="AF106" s="25">
        <f t="shared" si="152"/>
        <v>0.60673116107656055</v>
      </c>
      <c r="AG106" s="25">
        <f t="shared" si="152"/>
        <v>0.62098649265994377</v>
      </c>
      <c r="AH106" s="25">
        <f t="shared" si="152"/>
        <v>0.6212212938019418</v>
      </c>
      <c r="AI106" s="25">
        <f>AI104/AI105</f>
        <v>0.63442994387997365</v>
      </c>
      <c r="AJ106" s="26">
        <f t="shared" ref="AJ106:AM106" si="153">AJ104/AJ105</f>
        <v>0.63442994387997365</v>
      </c>
      <c r="AK106" s="25">
        <f t="shared" si="153"/>
        <v>0.64887856267585975</v>
      </c>
      <c r="AL106" s="25">
        <f t="shared" si="153"/>
        <v>0.65760997908426222</v>
      </c>
      <c r="AM106" s="25">
        <f t="shared" si="153"/>
        <v>0.60870207716237834</v>
      </c>
      <c r="AN106" s="25">
        <f>AN104/AN105</f>
        <v>0.60463130848922653</v>
      </c>
      <c r="AO106" s="26">
        <f t="shared" ref="AO106:AP106" si="154">AO104/AO105</f>
        <v>0.60463130848922653</v>
      </c>
      <c r="AP106" s="25">
        <f t="shared" si="154"/>
        <v>0.60292211200359824</v>
      </c>
    </row>
    <row r="107" spans="1:43" ht="13.35" customHeight="1" x14ac:dyDescent="0.15">
      <c r="A107" s="35" t="s">
        <v>99</v>
      </c>
      <c r="B107" s="14"/>
      <c r="C107" s="14"/>
      <c r="D107" s="14"/>
      <c r="E107" s="14"/>
      <c r="F107" s="14"/>
      <c r="G107" s="14"/>
      <c r="H107" s="14"/>
      <c r="I107" s="14"/>
      <c r="J107" s="14"/>
      <c r="K107" s="14"/>
      <c r="L107" s="14"/>
      <c r="M107" s="14"/>
      <c r="N107" s="14"/>
      <c r="O107" s="14"/>
      <c r="P107" s="14"/>
      <c r="Q107" s="14"/>
      <c r="R107" s="14"/>
      <c r="S107" s="14"/>
      <c r="T107" s="29"/>
      <c r="U107" s="29"/>
      <c r="V107" s="14"/>
      <c r="W107" s="14"/>
      <c r="X107" s="14"/>
      <c r="Y107" s="14"/>
      <c r="Z107" s="14"/>
      <c r="AA107" s="14"/>
      <c r="AB107" s="14"/>
      <c r="AC107" s="14"/>
      <c r="AD107" s="14"/>
      <c r="AE107" s="14"/>
      <c r="AF107" s="14"/>
      <c r="AG107" s="14"/>
      <c r="AH107" s="14"/>
      <c r="AI107" s="14"/>
      <c r="AJ107" s="14"/>
      <c r="AK107" s="14"/>
      <c r="AL107" s="14"/>
      <c r="AM107" s="14"/>
      <c r="AN107" s="14"/>
      <c r="AO107" s="14"/>
      <c r="AP107" s="14"/>
    </row>
    <row r="108" spans="1:43" ht="13.35" customHeight="1" x14ac:dyDescent="0.15">
      <c r="A108" s="16" t="s">
        <v>100</v>
      </c>
      <c r="B108" s="17"/>
      <c r="C108" s="17"/>
      <c r="D108" s="17"/>
      <c r="E108" s="17"/>
      <c r="F108" s="31"/>
      <c r="G108" s="17"/>
      <c r="H108" s="17"/>
      <c r="I108" s="17"/>
      <c r="J108" s="17"/>
      <c r="K108" s="31"/>
      <c r="L108" s="17"/>
      <c r="M108" s="17"/>
      <c r="N108" s="17"/>
      <c r="O108" s="17"/>
      <c r="P108" s="31"/>
      <c r="Q108" s="17"/>
      <c r="R108" s="17"/>
      <c r="S108" s="17"/>
      <c r="T108" s="17"/>
      <c r="U108" s="31"/>
      <c r="V108" s="17">
        <v>587</v>
      </c>
      <c r="W108" s="17">
        <v>-240</v>
      </c>
      <c r="X108" s="17">
        <v>-491</v>
      </c>
      <c r="Y108" s="17">
        <v>462</v>
      </c>
      <c r="Z108" s="31">
        <f>SUM(V108:Y108)</f>
        <v>318</v>
      </c>
      <c r="AA108" s="17">
        <v>140</v>
      </c>
      <c r="AB108" s="17">
        <v>668</v>
      </c>
      <c r="AC108" s="17">
        <v>727</v>
      </c>
      <c r="AD108" s="17">
        <v>973</v>
      </c>
      <c r="AE108" s="31">
        <f>SUM(AA108:AD108)</f>
        <v>2508</v>
      </c>
      <c r="AF108" s="17">
        <v>212</v>
      </c>
      <c r="AG108" s="17">
        <v>-13</v>
      </c>
      <c r="AH108" s="17">
        <v>862</v>
      </c>
      <c r="AI108" s="17">
        <v>727</v>
      </c>
      <c r="AJ108" s="31">
        <f>SUM(AF108:AI108)</f>
        <v>1788</v>
      </c>
      <c r="AK108" s="19">
        <v>552.70865840830004</v>
      </c>
      <c r="AL108" s="19">
        <v>1049.2370917748012</v>
      </c>
      <c r="AM108" s="19">
        <v>436.785292061098</v>
      </c>
      <c r="AN108" s="17">
        <v>904.83255535219701</v>
      </c>
      <c r="AO108" s="31">
        <f>SUM(AK108:AN108)</f>
        <v>2943.563597596396</v>
      </c>
      <c r="AP108" s="19">
        <v>59.711440632299173</v>
      </c>
    </row>
    <row r="109" spans="1:43" ht="13.35" customHeight="1" x14ac:dyDescent="0.15">
      <c r="A109" s="81" t="s">
        <v>101</v>
      </c>
      <c r="B109" s="17"/>
      <c r="C109" s="17"/>
      <c r="D109" s="17"/>
      <c r="E109" s="17"/>
      <c r="F109" s="31"/>
      <c r="G109" s="17"/>
      <c r="H109" s="17"/>
      <c r="I109" s="17"/>
      <c r="J109" s="17"/>
      <c r="K109" s="31"/>
      <c r="L109" s="17"/>
      <c r="M109" s="17"/>
      <c r="N109" s="17"/>
      <c r="O109" s="17"/>
      <c r="P109" s="31"/>
      <c r="Q109" s="17"/>
      <c r="R109" s="17"/>
      <c r="S109" s="17"/>
      <c r="T109" s="17"/>
      <c r="U109" s="31"/>
      <c r="V109" s="17">
        <v>-39</v>
      </c>
      <c r="W109" s="17">
        <v>-26</v>
      </c>
      <c r="X109" s="17">
        <v>-38</v>
      </c>
      <c r="Y109" s="17">
        <v>-174</v>
      </c>
      <c r="Z109" s="31">
        <f>SUM(V109:Y109)</f>
        <v>-277</v>
      </c>
      <c r="AA109" s="17">
        <v>-129</v>
      </c>
      <c r="AB109" s="17">
        <v>-163</v>
      </c>
      <c r="AC109" s="17">
        <v>-168</v>
      </c>
      <c r="AD109" s="17">
        <v>-183</v>
      </c>
      <c r="AE109" s="31">
        <f>SUM(AA109:AD109)</f>
        <v>-643</v>
      </c>
      <c r="AF109" s="17">
        <v>-154</v>
      </c>
      <c r="AG109" s="17">
        <v>-138</v>
      </c>
      <c r="AH109" s="17">
        <v>-184</v>
      </c>
      <c r="AI109" s="17">
        <v>-153</v>
      </c>
      <c r="AJ109" s="31">
        <f>SUM(AF109:AI109)</f>
        <v>-629</v>
      </c>
      <c r="AK109" s="19">
        <f>-129</f>
        <v>-129</v>
      </c>
      <c r="AL109" s="19">
        <v>-146</v>
      </c>
      <c r="AM109" s="19">
        <v>-143.2942463686</v>
      </c>
      <c r="AN109" s="17">
        <v>-170.7306998254</v>
      </c>
      <c r="AO109" s="31">
        <f>SUM(AK109:AN109)</f>
        <v>-589.02494619399999</v>
      </c>
      <c r="AP109" s="19">
        <v>-163.71690655150002</v>
      </c>
    </row>
    <row r="110" spans="1:43" ht="13.35" customHeight="1" x14ac:dyDescent="0.15">
      <c r="A110" s="82" t="s">
        <v>102</v>
      </c>
      <c r="B110" s="42"/>
      <c r="C110" s="42"/>
      <c r="D110" s="42"/>
      <c r="E110" s="42"/>
      <c r="F110" s="23"/>
      <c r="G110" s="42"/>
      <c r="H110" s="42"/>
      <c r="I110" s="42"/>
      <c r="J110" s="42"/>
      <c r="K110" s="23"/>
      <c r="L110" s="42"/>
      <c r="M110" s="42"/>
      <c r="N110" s="42"/>
      <c r="O110" s="42"/>
      <c r="P110" s="23"/>
      <c r="Q110" s="42"/>
      <c r="R110" s="42"/>
      <c r="S110" s="42"/>
      <c r="T110" s="42"/>
      <c r="U110" s="23"/>
      <c r="V110" s="42">
        <f t="shared" ref="V110:AK110" si="155">V108+V109</f>
        <v>548</v>
      </c>
      <c r="W110" s="42">
        <f t="shared" si="155"/>
        <v>-266</v>
      </c>
      <c r="X110" s="42">
        <f t="shared" si="155"/>
        <v>-529</v>
      </c>
      <c r="Y110" s="42">
        <f t="shared" si="155"/>
        <v>288</v>
      </c>
      <c r="Z110" s="24">
        <f t="shared" si="155"/>
        <v>41</v>
      </c>
      <c r="AA110" s="42">
        <f t="shared" si="155"/>
        <v>11</v>
      </c>
      <c r="AB110" s="42">
        <f t="shared" si="155"/>
        <v>505</v>
      </c>
      <c r="AC110" s="42">
        <f t="shared" si="155"/>
        <v>559</v>
      </c>
      <c r="AD110" s="42">
        <f t="shared" si="155"/>
        <v>790</v>
      </c>
      <c r="AE110" s="24">
        <f t="shared" si="155"/>
        <v>1865</v>
      </c>
      <c r="AF110" s="42">
        <f t="shared" si="155"/>
        <v>58</v>
      </c>
      <c r="AG110" s="42">
        <f t="shared" si="155"/>
        <v>-151</v>
      </c>
      <c r="AH110" s="42">
        <f t="shared" si="155"/>
        <v>678</v>
      </c>
      <c r="AI110" s="42">
        <f t="shared" si="155"/>
        <v>574</v>
      </c>
      <c r="AJ110" s="24">
        <f>AJ108+AJ109</f>
        <v>1159</v>
      </c>
      <c r="AK110" s="42">
        <f t="shared" si="155"/>
        <v>423.70865840830004</v>
      </c>
      <c r="AL110" s="42">
        <f>AL108+AL109</f>
        <v>903.23709177480123</v>
      </c>
      <c r="AM110" s="42">
        <f>AM108+AM109</f>
        <v>293.49104569249801</v>
      </c>
      <c r="AN110" s="42">
        <f>AN108+AN109</f>
        <v>734.10185552679695</v>
      </c>
      <c r="AO110" s="24">
        <f>AO108+AO109</f>
        <v>2354.5386514023958</v>
      </c>
      <c r="AP110" s="42">
        <f t="shared" ref="AP110" si="156">AP108+AP109</f>
        <v>-104.00546591920084</v>
      </c>
    </row>
    <row r="111" spans="1:43" ht="13.35" customHeight="1" x14ac:dyDescent="0.15">
      <c r="A111" s="35" t="s">
        <v>103</v>
      </c>
      <c r="B111" s="14"/>
      <c r="C111" s="14"/>
      <c r="D111" s="14"/>
      <c r="E111" s="14"/>
      <c r="F111" s="14"/>
      <c r="G111" s="14"/>
      <c r="H111" s="14"/>
      <c r="I111" s="14"/>
      <c r="J111" s="14"/>
      <c r="K111" s="14"/>
      <c r="L111" s="14"/>
      <c r="M111" s="14"/>
      <c r="N111" s="14"/>
      <c r="O111" s="14"/>
      <c r="P111" s="14"/>
      <c r="Q111" s="14"/>
      <c r="R111" s="14"/>
      <c r="S111" s="14"/>
      <c r="T111" s="29"/>
      <c r="U111" s="29"/>
      <c r="V111" s="14"/>
      <c r="W111" s="14"/>
      <c r="X111" s="14"/>
      <c r="Y111" s="14"/>
      <c r="Z111" s="14"/>
      <c r="AA111" s="14"/>
      <c r="AB111" s="14"/>
      <c r="AC111" s="14"/>
      <c r="AD111" s="14"/>
      <c r="AE111" s="14"/>
      <c r="AF111" s="14"/>
      <c r="AG111" s="14"/>
      <c r="AH111" s="14"/>
      <c r="AI111" s="14"/>
      <c r="AJ111" s="14"/>
      <c r="AK111" s="14"/>
      <c r="AL111" s="14"/>
      <c r="AM111" s="14"/>
      <c r="AN111" s="14"/>
      <c r="AO111" s="14"/>
      <c r="AP111" s="14"/>
    </row>
    <row r="112" spans="1:43" ht="13.35" customHeight="1" x14ac:dyDescent="0.15">
      <c r="A112" s="16" t="s">
        <v>104</v>
      </c>
      <c r="B112" s="30"/>
      <c r="C112" s="19"/>
      <c r="D112" s="19"/>
      <c r="E112" s="19"/>
      <c r="F112" s="31"/>
      <c r="G112" s="30"/>
      <c r="H112" s="19"/>
      <c r="I112" s="19"/>
      <c r="J112" s="19"/>
      <c r="K112" s="31"/>
      <c r="L112" s="30">
        <v>858.6</v>
      </c>
      <c r="M112" s="19">
        <v>997.4</v>
      </c>
      <c r="N112" s="19">
        <v>979.3</v>
      </c>
      <c r="O112" s="19">
        <v>1151.3</v>
      </c>
      <c r="P112" s="31">
        <v>3987</v>
      </c>
      <c r="Q112" s="19">
        <f>+L116</f>
        <v>1101.8</v>
      </c>
      <c r="R112" s="19">
        <f>+M116</f>
        <v>1176.7</v>
      </c>
      <c r="S112" s="19">
        <f>+N116</f>
        <v>1216.4000000000001</v>
      </c>
      <c r="T112" s="17">
        <f>+O116</f>
        <v>1540.7</v>
      </c>
      <c r="U112" s="31">
        <v>5035.6000000000004</v>
      </c>
      <c r="V112" s="17">
        <f>+Q116</f>
        <v>1624.2</v>
      </c>
      <c r="W112" s="17">
        <f>+R116</f>
        <v>1621.9</v>
      </c>
      <c r="X112" s="17">
        <f>+S116</f>
        <v>1777.7</v>
      </c>
      <c r="Y112" s="17">
        <f>+T116</f>
        <v>2999.5</v>
      </c>
      <c r="Z112" s="31">
        <f>SUM(V112:Y112)</f>
        <v>8023.3</v>
      </c>
      <c r="AA112" s="17">
        <f>+V116</f>
        <v>3349.9</v>
      </c>
      <c r="AB112" s="17">
        <f>+W116</f>
        <v>3682.1786329734</v>
      </c>
      <c r="AC112" s="17">
        <f>+X116</f>
        <v>3937.7421318587003</v>
      </c>
      <c r="AD112" s="17">
        <f>+Y116</f>
        <v>5207.4489999999996</v>
      </c>
      <c r="AE112" s="31">
        <f>SUM(AA112:AD112)</f>
        <v>16177.269764832101</v>
      </c>
      <c r="AF112" s="17">
        <f>+AA116</f>
        <v>6549.8153865130998</v>
      </c>
      <c r="AG112" s="17">
        <f>+AB116</f>
        <v>6614.5028985743002</v>
      </c>
      <c r="AH112" s="17">
        <f>+AC116</f>
        <v>7196.3</v>
      </c>
      <c r="AI112" s="17">
        <f>+AD116</f>
        <v>7361.2</v>
      </c>
      <c r="AJ112" s="31">
        <f>SUM(AF112:AI112)</f>
        <v>27721.8182850874</v>
      </c>
      <c r="AK112" s="17">
        <f>+AF116</f>
        <v>6927.3</v>
      </c>
      <c r="AL112" s="17">
        <f>+AG116</f>
        <v>7020.6</v>
      </c>
      <c r="AM112" s="17">
        <f>+AH116</f>
        <v>7265.1</v>
      </c>
      <c r="AN112" s="17">
        <f>+AI116</f>
        <v>7532.3</v>
      </c>
      <c r="AO112" s="31">
        <f>SUM(AK112:AN112)</f>
        <v>28745.3</v>
      </c>
      <c r="AP112" s="17">
        <f>+AK116</f>
        <v>6792.0902465237004</v>
      </c>
    </row>
    <row r="113" spans="1:42" ht="13.15" customHeight="1" x14ac:dyDescent="0.15">
      <c r="A113" s="16" t="s">
        <v>105</v>
      </c>
      <c r="B113" s="30"/>
      <c r="C113" s="19"/>
      <c r="D113" s="19"/>
      <c r="E113" s="19"/>
      <c r="F113" s="31"/>
      <c r="G113" s="30"/>
      <c r="H113" s="19"/>
      <c r="I113" s="19"/>
      <c r="J113" s="19"/>
      <c r="K113" s="31"/>
      <c r="L113" s="30">
        <f>38</f>
        <v>38</v>
      </c>
      <c r="M113" s="19">
        <v>0</v>
      </c>
      <c r="N113" s="19">
        <v>0</v>
      </c>
      <c r="O113" s="19">
        <v>148.69999999999999</v>
      </c>
      <c r="P113" s="31">
        <v>187</v>
      </c>
      <c r="Q113" s="19">
        <v>140.5</v>
      </c>
      <c r="R113" s="19">
        <v>118.7</v>
      </c>
      <c r="S113" s="19">
        <v>182</v>
      </c>
      <c r="T113" s="17">
        <v>874.3</v>
      </c>
      <c r="U113" s="31">
        <v>1315.5</v>
      </c>
      <c r="V113" s="17">
        <v>1264</v>
      </c>
      <c r="W113" s="17">
        <v>1389.75</v>
      </c>
      <c r="X113" s="17">
        <f>161+1039+253+0.31</f>
        <v>1453.31</v>
      </c>
      <c r="Y113" s="17">
        <v>1292.47</v>
      </c>
      <c r="Z113" s="31">
        <f t="shared" ref="Z113:Z116" si="157">SUM(V113:Y113)</f>
        <v>5399.53</v>
      </c>
      <c r="AA113" s="17">
        <v>2208.6</v>
      </c>
      <c r="AB113" s="17">
        <v>2220</v>
      </c>
      <c r="AC113" s="17">
        <v>2392.6999999999998</v>
      </c>
      <c r="AD113" s="17">
        <v>1630.8</v>
      </c>
      <c r="AE113" s="31">
        <f t="shared" ref="AE113:AE116" si="158">SUM(AA113:AD113)</f>
        <v>8452.1</v>
      </c>
      <c r="AF113" s="17"/>
      <c r="AG113" s="17"/>
      <c r="AH113" s="17">
        <v>0</v>
      </c>
      <c r="AI113" s="17">
        <v>0</v>
      </c>
      <c r="AJ113" s="31">
        <f t="shared" ref="AJ113" si="159">SUM(AF113:AI113)</f>
        <v>0</v>
      </c>
      <c r="AK113" s="17">
        <v>0</v>
      </c>
      <c r="AL113" s="17">
        <v>0</v>
      </c>
      <c r="AM113" s="17">
        <v>0</v>
      </c>
      <c r="AN113" s="17">
        <v>0</v>
      </c>
      <c r="AO113" s="31">
        <f>SUM(AK113:AN113)</f>
        <v>0</v>
      </c>
      <c r="AP113" s="17">
        <v>0</v>
      </c>
    </row>
    <row r="114" spans="1:42" ht="13.35" customHeight="1" x14ac:dyDescent="0.15">
      <c r="A114" s="16" t="s">
        <v>106</v>
      </c>
      <c r="B114" s="30"/>
      <c r="C114" s="19"/>
      <c r="D114" s="19"/>
      <c r="E114" s="19"/>
      <c r="F114" s="31"/>
      <c r="G114" s="30"/>
      <c r="H114" s="19"/>
      <c r="I114" s="19"/>
      <c r="J114" s="19"/>
      <c r="K114" s="31"/>
      <c r="L114" s="30">
        <f>52.3</f>
        <v>52.3</v>
      </c>
      <c r="M114" s="19">
        <v>28.6</v>
      </c>
      <c r="N114" s="19">
        <v>38.5</v>
      </c>
      <c r="O114" s="19">
        <v>46.2</v>
      </c>
      <c r="P114" s="31">
        <v>166</v>
      </c>
      <c r="Q114" s="19">
        <v>31</v>
      </c>
      <c r="R114" s="19">
        <v>8.1999999999999993</v>
      </c>
      <c r="S114" s="19">
        <v>-51.6</v>
      </c>
      <c r="T114" s="17">
        <v>-81.8</v>
      </c>
      <c r="U114" s="31">
        <v>-94.2</v>
      </c>
      <c r="V114" s="17">
        <v>-147</v>
      </c>
      <c r="W114" s="17">
        <v>-112.65</v>
      </c>
      <c r="X114" s="17">
        <v>-19.399999999999999</v>
      </c>
      <c r="Y114" s="17">
        <v>33.200000000000003</v>
      </c>
      <c r="Z114" s="31">
        <f>SUM(V114:Y114)</f>
        <v>-245.84999999999997</v>
      </c>
      <c r="AA114" s="17">
        <v>268.33999999999997</v>
      </c>
      <c r="AB114" s="17">
        <v>326</v>
      </c>
      <c r="AC114" s="17">
        <v>368</v>
      </c>
      <c r="AD114" s="17">
        <v>601.20000000000005</v>
      </c>
      <c r="AE114" s="31">
        <f>SUM(AA114:AD114)</f>
        <v>1563.54</v>
      </c>
      <c r="AF114" s="17">
        <v>561.39724088149296</v>
      </c>
      <c r="AG114" s="17">
        <v>465.76926427762703</v>
      </c>
      <c r="AH114" s="17">
        <v>387.00262779602838</v>
      </c>
      <c r="AI114" s="17">
        <v>129.69999999999999</v>
      </c>
      <c r="AJ114" s="31">
        <f>SUM(AF114:AI114)</f>
        <v>1543.8691329551482</v>
      </c>
      <c r="AK114" s="17">
        <v>6.9063269534804412</v>
      </c>
      <c r="AL114" s="17">
        <v>62.959025525145314</v>
      </c>
      <c r="AM114" s="17">
        <v>-280.72216875957298</v>
      </c>
      <c r="AN114" s="17">
        <v>-2.9323819547354337</v>
      </c>
      <c r="AO114" s="31">
        <f>SUM(AK114:AN114)</f>
        <v>-213.78919823568265</v>
      </c>
      <c r="AP114" s="17">
        <v>28.803223867395008</v>
      </c>
    </row>
    <row r="115" spans="1:42" ht="13.35" customHeight="1" x14ac:dyDescent="0.15">
      <c r="A115" s="16" t="s">
        <v>107</v>
      </c>
      <c r="B115" s="30"/>
      <c r="C115" s="19"/>
      <c r="D115" s="19"/>
      <c r="E115" s="19"/>
      <c r="F115" s="31"/>
      <c r="G115" s="30"/>
      <c r="H115" s="19"/>
      <c r="I115" s="19"/>
      <c r="J115" s="19"/>
      <c r="K115" s="31"/>
      <c r="L115" s="30">
        <v>153</v>
      </c>
      <c r="M115" s="19">
        <v>151</v>
      </c>
      <c r="N115" s="19">
        <v>198</v>
      </c>
      <c r="O115" s="19">
        <v>194.4</v>
      </c>
      <c r="P115" s="31">
        <f>SUM(L115:O115)</f>
        <v>696.4</v>
      </c>
      <c r="Q115" s="19">
        <v>350.9</v>
      </c>
      <c r="R115" s="19">
        <v>318.2</v>
      </c>
      <c r="S115" s="19">
        <v>431</v>
      </c>
      <c r="T115" s="17">
        <v>666.4</v>
      </c>
      <c r="U115" s="31">
        <v>1766.5</v>
      </c>
      <c r="V115" s="17">
        <f>+V116-V112-V113-V114</f>
        <v>608.70000000000005</v>
      </c>
      <c r="W115" s="17">
        <f>+W116-W112-W113-W114</f>
        <v>783.17863297339989</v>
      </c>
      <c r="X115" s="17">
        <f>+X116-X112-X113-X114</f>
        <v>726.13213185870052</v>
      </c>
      <c r="Y115" s="17">
        <f>+Y116-Y112-Y113-Y114</f>
        <v>882.27899999999954</v>
      </c>
      <c r="Z115" s="31">
        <f t="shared" si="157"/>
        <v>3000.2897648321</v>
      </c>
      <c r="AA115" s="17">
        <f>+AA116-AA112-AA113-AA114</f>
        <v>722.97538651309992</v>
      </c>
      <c r="AB115" s="17">
        <f>+AB116-AB112-AB113-AB114</f>
        <v>386.32426560090016</v>
      </c>
      <c r="AC115" s="17">
        <f>+AC116-AC112-AC113-AC114</f>
        <v>497.85786814130006</v>
      </c>
      <c r="AD115" s="17">
        <f>+AD116-AD112-AD113-AD114</f>
        <v>-78.248999999999796</v>
      </c>
      <c r="AE115" s="31">
        <f t="shared" si="158"/>
        <v>1528.9085202553003</v>
      </c>
      <c r="AF115" s="17">
        <v>-183.8997439623447</v>
      </c>
      <c r="AG115" s="17">
        <f>+AG116-AG112-AG113-AG114</f>
        <v>-59.672162851926828</v>
      </c>
      <c r="AH115" s="17">
        <f>+AH116-AH112-AH113-AH114</f>
        <v>-318.2026277960282</v>
      </c>
      <c r="AI115" s="17">
        <f>+AI116-AI112-AI113-AI114</f>
        <v>41.400000000000375</v>
      </c>
      <c r="AJ115" s="31">
        <f t="shared" ref="AJ115:AJ116" si="160">SUM(AF115:AI115)</f>
        <v>-520.37453461029941</v>
      </c>
      <c r="AK115" s="17">
        <v>-142.12896386039529</v>
      </c>
      <c r="AL115" s="17">
        <v>-42.915575822601397</v>
      </c>
      <c r="AM115" s="17">
        <v>165.45489517501565</v>
      </c>
      <c r="AN115" s="17">
        <v>199.93188973731117</v>
      </c>
      <c r="AO115" s="31">
        <f t="shared" ref="AO115:AO116" si="161">SUM(AK115:AN115)</f>
        <v>180.34224522933013</v>
      </c>
      <c r="AP115" s="17">
        <v>227.61447729515515</v>
      </c>
    </row>
    <row r="116" spans="1:42" ht="13.35" customHeight="1" x14ac:dyDescent="0.15">
      <c r="A116" s="16" t="s">
        <v>108</v>
      </c>
      <c r="B116" s="30"/>
      <c r="C116" s="19"/>
      <c r="D116" s="19"/>
      <c r="E116" s="19"/>
      <c r="F116" s="31"/>
      <c r="G116" s="30"/>
      <c r="H116" s="19"/>
      <c r="I116" s="19"/>
      <c r="J116" s="19"/>
      <c r="K116" s="31"/>
      <c r="L116" s="30">
        <v>1101.8</v>
      </c>
      <c r="M116" s="19">
        <v>1176.7</v>
      </c>
      <c r="N116" s="19">
        <v>1216.4000000000001</v>
      </c>
      <c r="O116" s="19">
        <v>1540.7</v>
      </c>
      <c r="P116" s="31">
        <f>SUM(L116:O116)</f>
        <v>5035.6000000000004</v>
      </c>
      <c r="Q116" s="19">
        <v>1624.2</v>
      </c>
      <c r="R116" s="19">
        <v>1621.9</v>
      </c>
      <c r="S116" s="19">
        <v>1777.7</v>
      </c>
      <c r="T116" s="17">
        <v>2999.5</v>
      </c>
      <c r="U116" s="31">
        <v>8023.3</v>
      </c>
      <c r="V116" s="17">
        <f>+V10</f>
        <v>3349.9</v>
      </c>
      <c r="W116" s="17">
        <f>+W10</f>
        <v>3682.1786329734</v>
      </c>
      <c r="X116" s="17">
        <f>+X10</f>
        <v>3937.7421318587003</v>
      </c>
      <c r="Y116" s="17">
        <f>+Y10</f>
        <v>5207.4489999999996</v>
      </c>
      <c r="Z116" s="31">
        <f t="shared" si="157"/>
        <v>16177.269764832101</v>
      </c>
      <c r="AA116" s="17">
        <f>+AA10</f>
        <v>6549.8153865130998</v>
      </c>
      <c r="AB116" s="17">
        <f>+AB10</f>
        <v>6614.5028985743002</v>
      </c>
      <c r="AC116" s="17">
        <f>+AC10</f>
        <v>7196.3</v>
      </c>
      <c r="AD116" s="17">
        <f>+AD10</f>
        <v>7361.2</v>
      </c>
      <c r="AE116" s="31">
        <f t="shared" si="158"/>
        <v>27721.8182850874</v>
      </c>
      <c r="AF116" s="17">
        <f>+AF10</f>
        <v>6927.3</v>
      </c>
      <c r="AG116" s="17">
        <f>+AG10</f>
        <v>7020.6</v>
      </c>
      <c r="AH116" s="17">
        <f>+AH10</f>
        <v>7265.1</v>
      </c>
      <c r="AI116" s="17">
        <f>+AI10</f>
        <v>7532.3</v>
      </c>
      <c r="AJ116" s="31">
        <f t="shared" si="160"/>
        <v>28745.3</v>
      </c>
      <c r="AK116" s="17">
        <f>+AK10</f>
        <v>6792.0902465237004</v>
      </c>
      <c r="AL116" s="17">
        <f>+AL10</f>
        <v>7040.6541344954003</v>
      </c>
      <c r="AM116" s="17">
        <f>+AM10</f>
        <v>7149.8479312084</v>
      </c>
      <c r="AN116" s="17">
        <f>+AN10</f>
        <v>7729.298161901198</v>
      </c>
      <c r="AO116" s="31">
        <f t="shared" si="161"/>
        <v>28711.890474128697</v>
      </c>
      <c r="AP116" s="17">
        <f>+AP10</f>
        <v>7048.5079476856999</v>
      </c>
    </row>
    <row r="117" spans="1:42" ht="13.35" customHeight="1" x14ac:dyDescent="0.15">
      <c r="A117" s="21" t="s">
        <v>109</v>
      </c>
      <c r="B117" s="83"/>
      <c r="C117" s="83"/>
      <c r="D117" s="83"/>
      <c r="E117" s="83"/>
      <c r="F117" s="84"/>
      <c r="G117" s="83"/>
      <c r="H117" s="83"/>
      <c r="I117" s="83"/>
      <c r="J117" s="83"/>
      <c r="K117" s="84"/>
      <c r="L117" s="70">
        <v>0.17799999999999999</v>
      </c>
      <c r="M117" s="70">
        <v>0.151</v>
      </c>
      <c r="N117" s="70">
        <v>0.20200000000000001</v>
      </c>
      <c r="O117" s="70">
        <v>0.16900000000000001</v>
      </c>
      <c r="P117" s="26">
        <v>0.17449999999999999</v>
      </c>
      <c r="Q117" s="70">
        <v>0.318</v>
      </c>
      <c r="R117" s="70">
        <v>0.27</v>
      </c>
      <c r="S117" s="70">
        <v>0.35399999999999998</v>
      </c>
      <c r="T117" s="25">
        <v>0.432</v>
      </c>
      <c r="U117" s="26">
        <v>0.34399999999999997</v>
      </c>
      <c r="V117" s="70">
        <f t="shared" ref="V117:AD117" si="162">+V115/V112</f>
        <v>0.37476911710380495</v>
      </c>
      <c r="W117" s="70">
        <f t="shared" si="162"/>
        <v>0.48287726307010287</v>
      </c>
      <c r="X117" s="70">
        <f t="shared" si="162"/>
        <v>0.40846719461028325</v>
      </c>
      <c r="Y117" s="70">
        <f t="shared" si="162"/>
        <v>0.2941420236706116</v>
      </c>
      <c r="Z117" s="26">
        <f t="shared" si="162"/>
        <v>0.37394709967620554</v>
      </c>
      <c r="AA117" s="70">
        <f t="shared" si="162"/>
        <v>0.21581999060064477</v>
      </c>
      <c r="AB117" s="70">
        <f>+AB115/AB112</f>
        <v>0.10491730687409347</v>
      </c>
      <c r="AC117" s="70">
        <f t="shared" si="162"/>
        <v>0.12643231869180327</v>
      </c>
      <c r="AD117" s="70">
        <f t="shared" si="162"/>
        <v>-1.502635935560767E-2</v>
      </c>
      <c r="AE117" s="26">
        <f>+AE115/AE112</f>
        <v>9.4509675766117657E-2</v>
      </c>
      <c r="AF117" s="70">
        <f t="shared" ref="AF117" si="163">+AF115/AF112</f>
        <v>-2.8077088148319048E-2</v>
      </c>
      <c r="AG117" s="70">
        <f>+AG115/AG112</f>
        <v>-9.0214130626186072E-3</v>
      </c>
      <c r="AH117" s="70">
        <f t="shared" ref="AH117" si="164">+AH115/AH112</f>
        <v>-4.4217532314665617E-2</v>
      </c>
      <c r="AI117" s="70">
        <f>+AI115/AI112</f>
        <v>5.6240830299408217E-3</v>
      </c>
      <c r="AJ117" s="26">
        <f>+AJ115/AJ112</f>
        <v>-1.8771298810880247E-2</v>
      </c>
      <c r="AK117" s="70">
        <f>+AK115/AK112</f>
        <v>-2.0517223717811454E-2</v>
      </c>
      <c r="AL117" s="70">
        <f>+AL115/AL112</f>
        <v>-6.1128074270862028E-3</v>
      </c>
      <c r="AM117" s="70">
        <f t="shared" ref="AM117" si="165">+AM115/AM112</f>
        <v>2.2773932248009752E-2</v>
      </c>
      <c r="AN117" s="70">
        <f>+AN115/AN112</f>
        <v>2.6543272272388403E-2</v>
      </c>
      <c r="AO117" s="26">
        <f>+AO115/AO112</f>
        <v>6.2737993769183186E-3</v>
      </c>
      <c r="AP117" s="70">
        <f>+AP115/AP112</f>
        <v>3.3511698024279321E-2</v>
      </c>
    </row>
    <row r="118" spans="1:42" ht="13.15" customHeight="1" x14ac:dyDescent="0.15">
      <c r="A118" s="35" t="s">
        <v>110</v>
      </c>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row>
    <row r="119" spans="1:42" ht="13.35" customHeight="1" x14ac:dyDescent="0.15">
      <c r="A119" s="16" t="s">
        <v>111</v>
      </c>
      <c r="B119" s="30"/>
      <c r="C119" s="19"/>
      <c r="D119" s="19"/>
      <c r="E119" s="19"/>
      <c r="F119" s="31"/>
      <c r="G119" s="30"/>
      <c r="H119" s="19"/>
      <c r="I119" s="19"/>
      <c r="J119" s="19"/>
      <c r="K119" s="31"/>
      <c r="L119" s="30">
        <v>200</v>
      </c>
      <c r="M119" s="19">
        <v>248.6</v>
      </c>
      <c r="N119" s="19">
        <v>249.9</v>
      </c>
      <c r="O119" s="19">
        <v>309.89999999999998</v>
      </c>
      <c r="P119" s="31">
        <v>1008.4</v>
      </c>
      <c r="Q119" s="19">
        <f>+L123</f>
        <v>289.5</v>
      </c>
      <c r="R119" s="19">
        <f>+M123</f>
        <v>321</v>
      </c>
      <c r="S119" s="19">
        <f>+N123</f>
        <v>343.6</v>
      </c>
      <c r="T119" s="19">
        <f>+O123</f>
        <v>439.9</v>
      </c>
      <c r="U119" s="31">
        <v>1394.1</v>
      </c>
      <c r="V119" s="19">
        <f>+Q123</f>
        <v>446.7</v>
      </c>
      <c r="W119" s="19">
        <f>+R123</f>
        <v>460.3</v>
      </c>
      <c r="X119" s="19">
        <f>+S123</f>
        <v>480.6</v>
      </c>
      <c r="Y119" s="19">
        <f>+T123</f>
        <v>795.7</v>
      </c>
      <c r="Z119" s="31">
        <f t="shared" ref="Z119:Z121" si="166">SUM(V119:Y119)</f>
        <v>2183.3000000000002</v>
      </c>
      <c r="AA119" s="19">
        <f>+V123</f>
        <v>820</v>
      </c>
      <c r="AB119" s="19">
        <f>+W123</f>
        <v>869.33863297339985</v>
      </c>
      <c r="AC119" s="19">
        <f>+X123</f>
        <v>895.55567553410037</v>
      </c>
      <c r="AD119" s="19">
        <f>+Y123</f>
        <v>1347.9419999999996</v>
      </c>
      <c r="AE119" s="31">
        <f t="shared" ref="AE119:AE122" si="167">SUM(AA119:AD119)</f>
        <v>3932.8363085074998</v>
      </c>
      <c r="AF119" s="19">
        <f>+AA123</f>
        <v>2096.0673426977</v>
      </c>
      <c r="AG119" s="19">
        <f>+AB123</f>
        <v>1936.7413845211995</v>
      </c>
      <c r="AH119" s="19">
        <f>+AC123</f>
        <v>2361.4000000000005</v>
      </c>
      <c r="AI119" s="19">
        <f>+AD123</f>
        <v>2415.8999999999996</v>
      </c>
      <c r="AJ119" s="31">
        <f t="shared" ref="AJ119:AJ122" si="168">SUM(AF119:AI119)</f>
        <v>8810.1087272188997</v>
      </c>
      <c r="AK119" s="19">
        <f>+AF123</f>
        <v>2260.1999999999998</v>
      </c>
      <c r="AL119" s="19">
        <f>+AG123</f>
        <v>2322</v>
      </c>
      <c r="AM119" s="19">
        <f>+AH123</f>
        <v>2433.3000000000002</v>
      </c>
      <c r="AN119" s="19">
        <f>+AI123</f>
        <v>2526.29</v>
      </c>
      <c r="AO119" s="31">
        <f t="shared" ref="AO119:AO120" si="169">SUM(AK119:AN119)</f>
        <v>9541.7900000000009</v>
      </c>
      <c r="AP119" s="19">
        <f>+AK123</f>
        <v>2311.6753459967013</v>
      </c>
    </row>
    <row r="120" spans="1:42" ht="13.15" customHeight="1" x14ac:dyDescent="0.15">
      <c r="A120" s="16" t="s">
        <v>105</v>
      </c>
      <c r="B120" s="30"/>
      <c r="C120" s="19"/>
      <c r="D120" s="19"/>
      <c r="E120" s="19"/>
      <c r="F120" s="31"/>
      <c r="G120" s="30"/>
      <c r="H120" s="19"/>
      <c r="I120" s="19"/>
      <c r="J120" s="19"/>
      <c r="K120" s="31"/>
      <c r="L120" s="30">
        <f>17+8</f>
        <v>25</v>
      </c>
      <c r="M120" s="19">
        <v>0</v>
      </c>
      <c r="N120" s="19">
        <v>0</v>
      </c>
      <c r="O120" s="19">
        <v>44</v>
      </c>
      <c r="P120" s="31">
        <f>SUM(L120:O120)</f>
        <v>69</v>
      </c>
      <c r="Q120" s="19">
        <v>42</v>
      </c>
      <c r="R120" s="19">
        <v>59.5</v>
      </c>
      <c r="S120" s="19">
        <v>72</v>
      </c>
      <c r="T120" s="17">
        <v>215.3</v>
      </c>
      <c r="U120" s="31">
        <f>SUM(Q120:T120)</f>
        <v>388.8</v>
      </c>
      <c r="V120" s="17">
        <v>291.10000000000002</v>
      </c>
      <c r="W120" s="19">
        <v>294.02999999999997</v>
      </c>
      <c r="X120" s="19">
        <f>32+247+58-0.36</f>
        <v>336.64</v>
      </c>
      <c r="Y120" s="17">
        <v>501.09</v>
      </c>
      <c r="Z120" s="31">
        <f t="shared" si="166"/>
        <v>1422.86</v>
      </c>
      <c r="AA120" s="17">
        <v>1192.69</v>
      </c>
      <c r="AB120" s="19">
        <v>1201.8</v>
      </c>
      <c r="AC120" s="19">
        <v>1313</v>
      </c>
      <c r="AD120" s="17">
        <v>877.7</v>
      </c>
      <c r="AE120" s="31">
        <f t="shared" si="167"/>
        <v>4585.1899999999996</v>
      </c>
      <c r="AF120" s="17"/>
      <c r="AG120" s="19"/>
      <c r="AH120" s="19">
        <v>0</v>
      </c>
      <c r="AI120" s="17">
        <v>0</v>
      </c>
      <c r="AJ120" s="31">
        <f t="shared" si="168"/>
        <v>0</v>
      </c>
      <c r="AK120" s="17">
        <v>0</v>
      </c>
      <c r="AL120" s="19">
        <v>0</v>
      </c>
      <c r="AM120" s="19">
        <v>0</v>
      </c>
      <c r="AN120" s="17">
        <v>0</v>
      </c>
      <c r="AO120" s="31">
        <f t="shared" si="169"/>
        <v>0</v>
      </c>
      <c r="AP120" s="17">
        <v>0</v>
      </c>
    </row>
    <row r="121" spans="1:42" ht="13.35" customHeight="1" x14ac:dyDescent="0.15">
      <c r="A121" s="16" t="s">
        <v>106</v>
      </c>
      <c r="B121" s="30"/>
      <c r="C121" s="19"/>
      <c r="D121" s="19"/>
      <c r="E121" s="19"/>
      <c r="F121" s="31"/>
      <c r="G121" s="30"/>
      <c r="H121" s="19"/>
      <c r="I121" s="19"/>
      <c r="J121" s="19"/>
      <c r="K121" s="31"/>
      <c r="L121" s="19">
        <v>16</v>
      </c>
      <c r="M121" s="19">
        <v>9</v>
      </c>
      <c r="N121" s="19">
        <v>12</v>
      </c>
      <c r="O121" s="19">
        <v>13</v>
      </c>
      <c r="P121" s="31">
        <f>SUM(L121:O121)</f>
        <v>50</v>
      </c>
      <c r="Q121" s="19">
        <v>11</v>
      </c>
      <c r="R121" s="19">
        <v>3.5</v>
      </c>
      <c r="S121" s="19">
        <v>-16</v>
      </c>
      <c r="T121" s="17">
        <v>-22.5</v>
      </c>
      <c r="U121" s="31">
        <f>SUM(Q121:T121)</f>
        <v>-24</v>
      </c>
      <c r="V121" s="17">
        <v>-26.8</v>
      </c>
      <c r="W121" s="19">
        <v>-33.83</v>
      </c>
      <c r="X121" s="19">
        <v>-16.72</v>
      </c>
      <c r="Y121" s="17">
        <v>15.2</v>
      </c>
      <c r="Z121" s="31">
        <f t="shared" si="166"/>
        <v>-62.149999999999991</v>
      </c>
      <c r="AA121" s="17">
        <v>70.840135002180645</v>
      </c>
      <c r="AB121" s="19">
        <v>82.6</v>
      </c>
      <c r="AC121" s="19">
        <v>85.1</v>
      </c>
      <c r="AD121" s="17">
        <v>157.6</v>
      </c>
      <c r="AE121" s="31">
        <f t="shared" si="167"/>
        <v>396.14013500218061</v>
      </c>
      <c r="AF121" s="17">
        <v>188.99485543309132</v>
      </c>
      <c r="AG121" s="19">
        <v>127.9256646860635</v>
      </c>
      <c r="AH121" s="19">
        <v>107.63977269047493</v>
      </c>
      <c r="AI121" s="17">
        <v>23.7</v>
      </c>
      <c r="AJ121" s="31">
        <f>SUM(AF121:AI121)</f>
        <v>448.26029280962979</v>
      </c>
      <c r="AK121" s="17">
        <v>-12.8144807329433</v>
      </c>
      <c r="AL121" s="19">
        <v>25.156351091807213</v>
      </c>
      <c r="AM121" s="19">
        <v>-62.17742250227851</v>
      </c>
      <c r="AN121" s="17">
        <v>32.668186190140069</v>
      </c>
      <c r="AO121" s="31">
        <f>SUM(AK121:AN121)</f>
        <v>-17.167365953274526</v>
      </c>
      <c r="AP121" s="17">
        <v>45.067835421650742</v>
      </c>
    </row>
    <row r="122" spans="1:42" ht="13.35" customHeight="1" x14ac:dyDescent="0.15">
      <c r="A122" s="16" t="s">
        <v>107</v>
      </c>
      <c r="B122" s="30"/>
      <c r="C122" s="19"/>
      <c r="D122" s="19"/>
      <c r="E122" s="19"/>
      <c r="F122" s="31"/>
      <c r="G122" s="30"/>
      <c r="H122" s="19"/>
      <c r="I122" s="19"/>
      <c r="J122" s="19"/>
      <c r="K122" s="31"/>
      <c r="L122" s="30">
        <f>29+11+9+0</f>
        <v>49</v>
      </c>
      <c r="M122" s="19">
        <f>45+11+8</f>
        <v>64</v>
      </c>
      <c r="N122" s="19">
        <f>60+18+3+0.4</f>
        <v>81.400000000000006</v>
      </c>
      <c r="O122" s="19">
        <f>66+12-5-0.4</f>
        <v>72.599999999999994</v>
      </c>
      <c r="P122" s="31">
        <f>SUM(L122:O122)</f>
        <v>267</v>
      </c>
      <c r="Q122" s="19">
        <f>95+4+5</f>
        <v>104</v>
      </c>
      <c r="R122" s="19">
        <f>91-10-5</f>
        <v>76</v>
      </c>
      <c r="S122" s="19">
        <f>95-15+2-0.4</f>
        <v>81.599999999999994</v>
      </c>
      <c r="T122" s="17">
        <v>163.1</v>
      </c>
      <c r="U122" s="31">
        <f>SUM(Q122:T122)</f>
        <v>424.70000000000005</v>
      </c>
      <c r="V122" s="17">
        <f>+V123-V119-V120-V121</f>
        <v>108.99999999999999</v>
      </c>
      <c r="W122" s="17">
        <f>+W123-W119-W120-W121</f>
        <v>148.83863297339985</v>
      </c>
      <c r="X122" s="17">
        <f>+X123-X119-X120-X121</f>
        <v>95.035675534100363</v>
      </c>
      <c r="Y122" s="17">
        <f>+Y123-Y119-Y120-Y121</f>
        <v>35.951999999999529</v>
      </c>
      <c r="Z122" s="31">
        <f>SUM(V122:Y122)</f>
        <v>388.82630850749979</v>
      </c>
      <c r="AA122" s="17">
        <f>+AA123-AA119-AA120-AA121</f>
        <v>12.537207695519342</v>
      </c>
      <c r="AB122" s="17">
        <f>+AB123-AB119-AB120-AB121</f>
        <v>-216.9972484522003</v>
      </c>
      <c r="AC122" s="17">
        <f>+AC123-AC119-AC120-AC121</f>
        <v>67.744324465900178</v>
      </c>
      <c r="AD122" s="17">
        <f>+AD123-AD119-AD120-AD121</f>
        <v>32.658000000000044</v>
      </c>
      <c r="AE122" s="31">
        <f t="shared" si="167"/>
        <v>-104.05771629078072</v>
      </c>
      <c r="AF122" s="17">
        <v>-24.983631909581582</v>
      </c>
      <c r="AG122" s="17">
        <f>+AG123-AG119-AG120-AG121</f>
        <v>257.33295079273699</v>
      </c>
      <c r="AH122" s="17">
        <f>+AH123-AH119-AH120-AH121</f>
        <v>-35.739772690475291</v>
      </c>
      <c r="AI122" s="17">
        <f>+AI123-AI119-AI120-AI121</f>
        <v>86.690000000000325</v>
      </c>
      <c r="AJ122" s="31">
        <f t="shared" si="168"/>
        <v>283.29954619268045</v>
      </c>
      <c r="AK122" s="17">
        <v>64.183941696713802</v>
      </c>
      <c r="AL122" s="17">
        <v>38.725255332903544</v>
      </c>
      <c r="AM122" s="17">
        <v>34.640299243646346</v>
      </c>
      <c r="AN122" s="17">
        <v>23.019440291691033</v>
      </c>
      <c r="AO122" s="31">
        <f t="shared" ref="AO122" si="170">SUM(AK122:AN122)</f>
        <v>160.56893656495473</v>
      </c>
      <c r="AP122" s="17">
        <v>50.768858311997441</v>
      </c>
    </row>
    <row r="123" spans="1:42" ht="13.35" customHeight="1" x14ac:dyDescent="0.15">
      <c r="A123" s="16" t="s">
        <v>112</v>
      </c>
      <c r="B123" s="30"/>
      <c r="C123" s="19"/>
      <c r="D123" s="19"/>
      <c r="E123" s="19"/>
      <c r="F123" s="31"/>
      <c r="G123" s="30"/>
      <c r="H123" s="19"/>
      <c r="I123" s="19"/>
      <c r="J123" s="19"/>
      <c r="K123" s="31"/>
      <c r="L123" s="30">
        <v>289.5</v>
      </c>
      <c r="M123" s="19">
        <v>321</v>
      </c>
      <c r="N123" s="19">
        <v>343.6</v>
      </c>
      <c r="O123" s="19">
        <v>439.9</v>
      </c>
      <c r="P123" s="31">
        <v>1394.1</v>
      </c>
      <c r="Q123" s="19">
        <v>446.7</v>
      </c>
      <c r="R123" s="19">
        <v>460.3</v>
      </c>
      <c r="S123" s="19">
        <v>480.6</v>
      </c>
      <c r="T123" s="17">
        <v>795.7</v>
      </c>
      <c r="U123" s="31">
        <v>2183.3000000000002</v>
      </c>
      <c r="V123" s="19">
        <f>+V12</f>
        <v>820</v>
      </c>
      <c r="W123" s="19">
        <f>+W12</f>
        <v>869.33863297339985</v>
      </c>
      <c r="X123" s="19">
        <f>+X12</f>
        <v>895.55567553410037</v>
      </c>
      <c r="Y123" s="19">
        <f>+Y12</f>
        <v>1347.9419999999996</v>
      </c>
      <c r="Z123" s="31">
        <f>SUM(V123:Y123)</f>
        <v>3932.8363085074998</v>
      </c>
      <c r="AA123" s="19">
        <f>+AA12</f>
        <v>2096.0673426977</v>
      </c>
      <c r="AB123" s="19">
        <f>+AB12</f>
        <v>1936.7413845211995</v>
      </c>
      <c r="AC123" s="19">
        <f>+AC12</f>
        <v>2361.4000000000005</v>
      </c>
      <c r="AD123" s="19">
        <f>+AD12</f>
        <v>2415.8999999999996</v>
      </c>
      <c r="AE123" s="31">
        <f>SUM(AA123:AD123)</f>
        <v>8810.1087272188997</v>
      </c>
      <c r="AF123" s="19">
        <f>+AF12</f>
        <v>2260.1999999999998</v>
      </c>
      <c r="AG123" s="19">
        <f>+AG12</f>
        <v>2322</v>
      </c>
      <c r="AH123" s="19">
        <f>+AH12</f>
        <v>2433.3000000000002</v>
      </c>
      <c r="AI123" s="19">
        <f>+AI12</f>
        <v>2526.29</v>
      </c>
      <c r="AJ123" s="31">
        <f>SUM(AF123:AI123)</f>
        <v>9541.7900000000009</v>
      </c>
      <c r="AK123" s="19">
        <f>+AK12</f>
        <v>2311.6753459967013</v>
      </c>
      <c r="AL123" s="19">
        <f>+AL12</f>
        <v>2386.0062147063009</v>
      </c>
      <c r="AM123" s="19">
        <f>+AM12</f>
        <v>2405.7521064264993</v>
      </c>
      <c r="AN123" s="19">
        <f>+AN12</f>
        <v>2581.973005000501</v>
      </c>
      <c r="AO123" s="31">
        <f>SUM(AK123:AN123)</f>
        <v>9685.4066721300023</v>
      </c>
      <c r="AP123" s="19">
        <f>+AP12</f>
        <v>2407.5120397313995</v>
      </c>
    </row>
    <row r="124" spans="1:42" ht="13.15" customHeight="1" x14ac:dyDescent="0.15">
      <c r="A124" s="21" t="s">
        <v>113</v>
      </c>
      <c r="B124" s="83"/>
      <c r="C124" s="83"/>
      <c r="D124" s="83"/>
      <c r="E124" s="83"/>
      <c r="F124" s="84"/>
      <c r="G124" s="83"/>
      <c r="H124" s="83"/>
      <c r="I124" s="83"/>
      <c r="J124" s="83"/>
      <c r="K124" s="84"/>
      <c r="L124" s="70">
        <v>0.25</v>
      </c>
      <c r="M124" s="70">
        <v>0.26</v>
      </c>
      <c r="N124" s="70">
        <v>0.33</v>
      </c>
      <c r="O124" s="70">
        <v>0.23</v>
      </c>
      <c r="P124" s="26">
        <v>0.26</v>
      </c>
      <c r="Q124" s="70">
        <v>0.36</v>
      </c>
      <c r="R124" s="70">
        <v>0.24</v>
      </c>
      <c r="S124" s="70">
        <v>0.24</v>
      </c>
      <c r="T124" s="25">
        <v>0.37066798332734513</v>
      </c>
      <c r="U124" s="26">
        <v>0.30464098701671333</v>
      </c>
      <c r="V124" s="70">
        <f t="shared" ref="V124:AE124" si="171">+V122/V119</f>
        <v>0.2440116409223192</v>
      </c>
      <c r="W124" s="70">
        <f t="shared" si="171"/>
        <v>0.32335136426982369</v>
      </c>
      <c r="X124" s="70">
        <f t="shared" si="171"/>
        <v>0.19774381093237695</v>
      </c>
      <c r="Y124" s="70">
        <f t="shared" si="171"/>
        <v>4.5182857861002297E-2</v>
      </c>
      <c r="Z124" s="26">
        <f t="shared" si="171"/>
        <v>0.17809110452411475</v>
      </c>
      <c r="AA124" s="70">
        <f t="shared" si="171"/>
        <v>1.5289277677462612E-2</v>
      </c>
      <c r="AB124" s="70">
        <f t="shared" si="171"/>
        <v>-0.24961187760631823</v>
      </c>
      <c r="AC124" s="70">
        <f t="shared" si="171"/>
        <v>7.5645017184998734E-2</v>
      </c>
      <c r="AD124" s="70">
        <f t="shared" si="171"/>
        <v>2.4228045420351955E-2</v>
      </c>
      <c r="AE124" s="26">
        <f t="shared" si="171"/>
        <v>-2.6458694979418131E-2</v>
      </c>
      <c r="AF124" s="70">
        <f>+AF122/AF119</f>
        <v>-1.191928875597428E-2</v>
      </c>
      <c r="AG124" s="70">
        <f t="shared" ref="AG124:AI124" si="172">+AG122/AG119</f>
        <v>0.13286903086255616</v>
      </c>
      <c r="AH124" s="70">
        <f t="shared" si="172"/>
        <v>-1.5134993093281647E-2</v>
      </c>
      <c r="AI124" s="70">
        <f t="shared" si="172"/>
        <v>3.5883107744525987E-2</v>
      </c>
      <c r="AJ124" s="26">
        <f>+AJ122/AJ119</f>
        <v>3.2156191820587217E-2</v>
      </c>
      <c r="AK124" s="70">
        <f>+AK122/AK119</f>
        <v>2.8397461152426248E-2</v>
      </c>
      <c r="AL124" s="70">
        <f t="shared" ref="AL124:AN124" si="173">+AL122/AL119</f>
        <v>1.6677543209691448E-2</v>
      </c>
      <c r="AM124" s="70">
        <f t="shared" si="173"/>
        <v>1.4235934427997511E-2</v>
      </c>
      <c r="AN124" s="70">
        <f t="shared" si="173"/>
        <v>9.1119547999996171E-3</v>
      </c>
      <c r="AO124" s="26">
        <f>+AO122/AO119</f>
        <v>1.682796797717773E-2</v>
      </c>
      <c r="AP124" s="70">
        <f>+AP122/AP119</f>
        <v>2.1961932673598659E-2</v>
      </c>
    </row>
    <row r="126" spans="1:42" ht="13.15" customHeight="1" x14ac:dyDescent="0.15">
      <c r="L126" s="2"/>
      <c r="M126" s="2"/>
      <c r="N126" s="2"/>
      <c r="O126" s="2"/>
      <c r="P126" s="2"/>
      <c r="Q126" s="2"/>
      <c r="R126" s="2"/>
      <c r="S126" s="2"/>
      <c r="T126" s="2"/>
      <c r="U126" s="2"/>
      <c r="V126" s="2"/>
      <c r="W126" s="2"/>
      <c r="X126" s="2"/>
      <c r="Y126" s="2"/>
      <c r="Z126" s="2"/>
      <c r="AA126" s="2"/>
      <c r="AB126" s="2"/>
      <c r="AC126" s="2"/>
      <c r="AD126" s="2"/>
      <c r="AE126" s="2"/>
    </row>
    <row r="127" spans="1:42" ht="13.15" customHeight="1" x14ac:dyDescent="0.15">
      <c r="L127" s="2"/>
      <c r="M127" s="2"/>
      <c r="N127" s="2"/>
      <c r="O127" s="2"/>
      <c r="P127" s="2"/>
      <c r="Q127" s="2"/>
      <c r="R127" s="2"/>
      <c r="S127" s="2"/>
      <c r="T127" s="2"/>
      <c r="U127" s="2"/>
      <c r="V127" s="2"/>
      <c r="W127" s="2"/>
      <c r="X127" s="2"/>
      <c r="Y127" s="2"/>
      <c r="Z127" s="2"/>
      <c r="AA127" s="2"/>
      <c r="AB127" s="2"/>
      <c r="AC127" s="2"/>
      <c r="AD127" s="2"/>
      <c r="AE127" s="2"/>
    </row>
    <row r="128" spans="1:42" ht="13.15" customHeight="1" x14ac:dyDescent="0.15">
      <c r="L128" s="85"/>
      <c r="M128" s="86"/>
      <c r="N128" s="86"/>
      <c r="O128" s="86"/>
      <c r="P128" s="86"/>
      <c r="Q128" s="86"/>
      <c r="R128" s="86"/>
      <c r="S128" s="86"/>
      <c r="T128" s="86"/>
      <c r="U128" s="86"/>
      <c r="V128" s="86"/>
      <c r="W128" s="86"/>
      <c r="X128" s="86"/>
      <c r="Y128" s="86"/>
      <c r="Z128" s="86"/>
      <c r="AA128" s="86"/>
      <c r="AB128" s="86"/>
      <c r="AC128" s="86"/>
      <c r="AD128" s="86"/>
      <c r="AE128" s="86"/>
    </row>
    <row r="129" spans="12:31" ht="13.15" customHeight="1" x14ac:dyDescent="0.15">
      <c r="L129" s="86"/>
      <c r="M129" s="86"/>
      <c r="N129" s="86"/>
      <c r="O129" s="86"/>
      <c r="P129" s="86"/>
      <c r="Q129" s="86"/>
      <c r="R129" s="86"/>
      <c r="S129" s="86"/>
      <c r="T129" s="86"/>
      <c r="U129" s="86"/>
      <c r="V129" s="86"/>
      <c r="W129" s="86"/>
      <c r="X129" s="86"/>
      <c r="Y129" s="86"/>
      <c r="Z129" s="86"/>
      <c r="AA129" s="86"/>
      <c r="AB129" s="86"/>
      <c r="AC129" s="86"/>
      <c r="AD129" s="86"/>
      <c r="AE129" s="86"/>
    </row>
    <row r="130" spans="12:31" ht="13.15" customHeight="1" x14ac:dyDescent="0.15">
      <c r="L130" s="2"/>
      <c r="M130" s="2"/>
      <c r="N130" s="2"/>
      <c r="O130" s="2"/>
      <c r="P130" s="2"/>
      <c r="Q130" s="2"/>
      <c r="R130" s="2"/>
      <c r="S130" s="2"/>
      <c r="T130" s="2"/>
      <c r="U130" s="2"/>
      <c r="V130" s="2"/>
      <c r="W130" s="2"/>
      <c r="X130" s="2"/>
      <c r="Y130" s="2"/>
      <c r="Z130" s="2"/>
      <c r="AA130" s="2"/>
      <c r="AB130" s="2"/>
      <c r="AC130" s="2"/>
      <c r="AD130" s="2"/>
      <c r="AE130" s="2"/>
    </row>
    <row r="131" spans="12:31" ht="13.15" customHeight="1" x14ac:dyDescent="0.15">
      <c r="L131" s="2"/>
      <c r="M131" s="2"/>
      <c r="N131" s="2"/>
      <c r="O131" s="2"/>
      <c r="P131" s="2"/>
      <c r="Q131" s="2"/>
      <c r="R131" s="2"/>
      <c r="S131" s="2"/>
      <c r="T131" s="2"/>
      <c r="U131" s="2"/>
      <c r="V131" s="2"/>
      <c r="W131" s="2"/>
      <c r="X131" s="2"/>
      <c r="Y131" s="2"/>
      <c r="Z131" s="2"/>
      <c r="AA131" s="2"/>
      <c r="AB131" s="2"/>
      <c r="AC131" s="2"/>
      <c r="AD131" s="2"/>
      <c r="AE131" s="2"/>
    </row>
    <row r="132" spans="12:31" ht="13.15" customHeight="1" x14ac:dyDescent="0.15">
      <c r="L132" s="2"/>
      <c r="M132" s="2"/>
      <c r="N132" s="2"/>
      <c r="O132" s="2"/>
      <c r="P132" s="2"/>
      <c r="Q132" s="2"/>
      <c r="R132" s="2"/>
      <c r="S132" s="2"/>
      <c r="T132" s="2"/>
      <c r="U132" s="2"/>
      <c r="V132" s="2"/>
      <c r="W132" s="2"/>
      <c r="X132" s="2"/>
      <c r="Y132" s="2"/>
      <c r="Z132" s="2"/>
      <c r="AA132" s="2"/>
      <c r="AB132" s="2"/>
      <c r="AC132" s="2"/>
      <c r="AD132" s="2"/>
      <c r="AE132" s="2"/>
    </row>
  </sheetData>
  <mergeCells count="9">
    <mergeCell ref="AA7:AD7"/>
    <mergeCell ref="AF7:AI7"/>
    <mergeCell ref="AK7:AN7"/>
    <mergeCell ref="A5:U5"/>
    <mergeCell ref="B7:E7"/>
    <mergeCell ref="G7:J7"/>
    <mergeCell ref="L7:O7"/>
    <mergeCell ref="Q7:T7"/>
    <mergeCell ref="V7:Y7"/>
  </mergeCells>
  <printOptions horizontalCentered="1"/>
  <pageMargins left="0.7" right="0.7" top="0.75" bottom="0.75" header="0.3" footer="0.3"/>
  <pageSetup paperSize="9" fitToHeight="0" orientation="landscape" cellComments="atEnd" r:id="rId1"/>
  <headerFooter alignWithMargins="0">
    <oddFooter xml:space="preserve">&amp;R&amp;7&amp;P (&amp;N)&amp;10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6edb71e96249594c9301a9665f45a6b9">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bf70a79889556609b480fe82d9de7990"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f80fdb8b-13ef-4f7f-904d-31500032c0f3" xsi:nil="true"/>
    <_ip_UnifiedCompliancePolicyProperties xmlns="http://schemas.microsoft.com/sharepoint/v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FAAB3A-C070-4A8D-A2D5-1E4648055B73}">
  <ds:schemaRefs>
    <ds:schemaRef ds:uri="http://schemas.microsoft.com/sharepoint/v3/contenttype/forms"/>
  </ds:schemaRefs>
</ds:datastoreItem>
</file>

<file path=customXml/itemProps2.xml><?xml version="1.0" encoding="utf-8"?>
<ds:datastoreItem xmlns:ds="http://schemas.openxmlformats.org/officeDocument/2006/customXml" ds:itemID="{FFB397FF-4136-4396-8E55-78389962E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7ce37a6c-984a-45bd-aa3b-d5f70111a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F67E4D-EC64-4D66-A1E2-1C5701CFFF39}">
  <ds:schemaRefs>
    <ds:schemaRef ds:uri="http://schemas.microsoft.com/office/2006/metadata/properties"/>
    <ds:schemaRef ds:uri="http://schemas.microsoft.com/office/2006/documentManagement/types"/>
    <ds:schemaRef ds:uri="http://schemas.microsoft.com/office/infopath/2007/PartnerControls"/>
    <ds:schemaRef ds:uri="7ce37a6c-984a-45bd-aa3b-d5f70111a0f2"/>
    <ds:schemaRef ds:uri="http://schemas.openxmlformats.org/package/2006/metadata/core-properties"/>
    <ds:schemaRef ds:uri="http://purl.org/dc/elements/1.1/"/>
    <ds:schemaRef ds:uri="fedaf683-66b1-42f6-80c5-50b05cb709f8"/>
    <ds:schemaRef ds:uri="http://purl.org/dc/terms/"/>
    <ds:schemaRef ds:uri="f80fdb8b-13ef-4f7f-904d-31500032c0f3"/>
    <ds:schemaRef ds:uri="F80FDB8B-13EF-4F7F-904D-31500032C0F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vt:lpstr>
      <vt:lpstr>'APM - Sinch'!Print_Area</vt:lpstr>
      <vt:lpstr>'APM - Sinch'!Print_Titles</vt:lpstr>
    </vt:vector>
  </TitlesOfParts>
  <Company>Sinch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Landhagen</dc:creator>
  <cp:lastModifiedBy>Anders Landhagen</cp:lastModifiedBy>
  <dcterms:created xsi:type="dcterms:W3CDTF">2025-04-28T13:06:06Z</dcterms:created>
  <dcterms:modified xsi:type="dcterms:W3CDTF">2025-05-07T06:29:10Z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y fmtid="{D5CDD505-2E9C-101B-9397-08002B2CF9AE}" pid="4" name="_MarkAsFinal">
    <vt:bool>true</vt:bool>
  </property>
</Properties>
</file>